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dministration\Groups\Purchasing\Shared\Web Content\procurement website\(1) purchasing (Internal)\services\agency workers\"/>
    </mc:Choice>
  </mc:AlternateContent>
  <xr:revisionPtr revIDLastSave="0" documentId="13_ncr:1_{CD575304-D249-4175-AEE8-BE4E29B86615}" xr6:coauthVersionLast="47" xr6:coauthVersionMax="47" xr10:uidLastSave="{00000000-0000-0000-0000-000000000000}"/>
  <bookViews>
    <workbookView xWindow="-120" yWindow="-120" windowWidth="29040" windowHeight="15750" xr2:uid="{370C49F2-7129-4AD9-8770-DC01F1A67C5F}"/>
  </bookViews>
  <sheets>
    <sheet name="Guidance Notes" sheetId="1" r:id="rId1"/>
    <sheet name="Admin &amp; Clerical Roles" sheetId="2" r:id="rId2"/>
    <sheet name="Ancillary Roles" sheetId="3" r:id="rId3"/>
    <sheet name="Corporate &amp; Professional Roles" sheetId="4" r:id="rId4"/>
    <sheet name="Digital, Data &amp; Technical Ro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5" l="1"/>
  <c r="L62" i="5"/>
  <c r="L61" i="5"/>
  <c r="L60" i="5"/>
  <c r="L59" i="5"/>
  <c r="L58" i="5"/>
  <c r="L57" i="5"/>
  <c r="F91" i="5"/>
  <c r="D91" i="5"/>
  <c r="D90" i="5"/>
  <c r="F90" i="5" s="1"/>
  <c r="F89" i="5"/>
  <c r="D89" i="5"/>
  <c r="D88" i="5"/>
  <c r="F88" i="5" s="1"/>
  <c r="F87" i="5"/>
  <c r="D87" i="5"/>
  <c r="D86" i="5"/>
  <c r="F86" i="5" s="1"/>
  <c r="F85" i="5"/>
  <c r="D85" i="5"/>
  <c r="D84" i="5"/>
  <c r="F84" i="5" s="1"/>
  <c r="F83" i="5"/>
  <c r="D83" i="5"/>
  <c r="L76" i="5"/>
  <c r="L75" i="5"/>
  <c r="L74" i="5"/>
  <c r="L73" i="5"/>
  <c r="L72" i="5"/>
  <c r="L71" i="5"/>
  <c r="L70" i="5"/>
  <c r="K52" i="5"/>
  <c r="J52" i="5"/>
  <c r="L52" i="5" s="1"/>
  <c r="L51" i="5"/>
  <c r="K51" i="5"/>
  <c r="J51" i="5"/>
  <c r="L50" i="5"/>
  <c r="K50" i="5"/>
  <c r="J50" i="5"/>
  <c r="K49" i="5"/>
  <c r="L49" i="5" s="1"/>
  <c r="J49" i="5"/>
  <c r="K48" i="5"/>
  <c r="J48" i="5"/>
  <c r="L48" i="5" s="1"/>
  <c r="L47" i="5"/>
  <c r="K47" i="5"/>
  <c r="J47" i="5"/>
  <c r="L46" i="5"/>
  <c r="K46" i="5"/>
  <c r="J46" i="5"/>
  <c r="K45" i="5"/>
  <c r="L45" i="5" s="1"/>
  <c r="J45" i="5"/>
  <c r="K44" i="5"/>
  <c r="J44" i="5"/>
  <c r="L44" i="5" s="1"/>
  <c r="K39" i="5"/>
  <c r="F39" i="5"/>
  <c r="G39" i="5" s="1"/>
  <c r="L39" i="5" s="1"/>
  <c r="D39" i="5"/>
  <c r="K38" i="5"/>
  <c r="D38" i="5"/>
  <c r="F38" i="5" s="1"/>
  <c r="K37" i="5"/>
  <c r="D37" i="5"/>
  <c r="F37" i="5" s="1"/>
  <c r="K36" i="5"/>
  <c r="D36" i="5"/>
  <c r="F36" i="5" s="1"/>
  <c r="K35" i="5"/>
  <c r="D35" i="5"/>
  <c r="F35" i="5" s="1"/>
  <c r="K34" i="5"/>
  <c r="G34" i="5"/>
  <c r="F34" i="5"/>
  <c r="L34" i="5" s="1"/>
  <c r="D34" i="5"/>
  <c r="K33" i="5"/>
  <c r="F33" i="5"/>
  <c r="G33" i="5" s="1"/>
  <c r="D33" i="5"/>
  <c r="K32" i="5"/>
  <c r="D32" i="5"/>
  <c r="F32" i="5" s="1"/>
  <c r="K31" i="5"/>
  <c r="F31" i="5"/>
  <c r="D31" i="5"/>
  <c r="L26" i="5"/>
  <c r="L25" i="5"/>
  <c r="L24" i="5"/>
  <c r="L23" i="5"/>
  <c r="L22" i="5"/>
  <c r="L21" i="5"/>
  <c r="L20" i="5"/>
  <c r="L19" i="5"/>
  <c r="L18" i="5"/>
  <c r="L13" i="5"/>
  <c r="L12" i="5"/>
  <c r="L11" i="5"/>
  <c r="L10" i="5"/>
  <c r="L9" i="5"/>
  <c r="L8" i="5"/>
  <c r="L7" i="5"/>
  <c r="L6" i="5"/>
  <c r="L5" i="5"/>
  <c r="D65" i="4"/>
  <c r="F65" i="4" s="1"/>
  <c r="D64" i="4"/>
  <c r="F64" i="4" s="1"/>
  <c r="D63" i="4"/>
  <c r="F63" i="4" s="1"/>
  <c r="D62" i="4"/>
  <c r="F62" i="4" s="1"/>
  <c r="D61" i="4"/>
  <c r="F61" i="4" s="1"/>
  <c r="D60" i="4"/>
  <c r="F60" i="4" s="1"/>
  <c r="F59" i="4"/>
  <c r="D59" i="4"/>
  <c r="D58" i="4"/>
  <c r="F58" i="4" s="1"/>
  <c r="D57" i="4"/>
  <c r="F57" i="4" s="1"/>
  <c r="L50" i="4"/>
  <c r="L49" i="4"/>
  <c r="L48" i="4"/>
  <c r="L47" i="4"/>
  <c r="L46" i="4"/>
  <c r="L45" i="4"/>
  <c r="L44" i="4"/>
  <c r="L39" i="4"/>
  <c r="L38" i="4"/>
  <c r="L37" i="4"/>
  <c r="L36" i="4"/>
  <c r="L35" i="4"/>
  <c r="L34" i="4"/>
  <c r="L33" i="4"/>
  <c r="L32" i="4"/>
  <c r="L31" i="4"/>
  <c r="L26" i="4"/>
  <c r="L25" i="4"/>
  <c r="L24" i="4"/>
  <c r="L23" i="4"/>
  <c r="L22" i="4"/>
  <c r="L21" i="4"/>
  <c r="L20" i="4"/>
  <c r="L19" i="4"/>
  <c r="L18" i="4"/>
  <c r="L13" i="4"/>
  <c r="L12" i="4"/>
  <c r="L11" i="4"/>
  <c r="L10" i="4"/>
  <c r="L9" i="4"/>
  <c r="L8" i="4"/>
  <c r="L7" i="4"/>
  <c r="L6" i="4"/>
  <c r="L5" i="4"/>
  <c r="K60" i="3"/>
  <c r="J60" i="3"/>
  <c r="F60" i="3"/>
  <c r="G60" i="3" s="1"/>
  <c r="L60" i="3" s="1"/>
  <c r="D60" i="3"/>
  <c r="D59" i="3"/>
  <c r="F59" i="3" s="1"/>
  <c r="K58" i="3"/>
  <c r="J58" i="3"/>
  <c r="F58" i="3"/>
  <c r="G58" i="3" s="1"/>
  <c r="L58" i="3" s="1"/>
  <c r="D58" i="3"/>
  <c r="D57" i="3"/>
  <c r="F57" i="3" s="1"/>
  <c r="K56" i="3"/>
  <c r="J56" i="3"/>
  <c r="F56" i="3"/>
  <c r="G56" i="3" s="1"/>
  <c r="L56" i="3" s="1"/>
  <c r="D56" i="3"/>
  <c r="D55" i="3"/>
  <c r="F55" i="3" s="1"/>
  <c r="L50" i="3"/>
  <c r="L49" i="3"/>
  <c r="L48" i="3"/>
  <c r="L47" i="3"/>
  <c r="L46" i="3"/>
  <c r="L45" i="3"/>
  <c r="J40" i="3"/>
  <c r="F40" i="3"/>
  <c r="D40" i="3"/>
  <c r="D39" i="3"/>
  <c r="F39" i="3" s="1"/>
  <c r="J38" i="3"/>
  <c r="F38" i="3"/>
  <c r="D38" i="3"/>
  <c r="D37" i="3"/>
  <c r="F37" i="3" s="1"/>
  <c r="J36" i="3"/>
  <c r="F36" i="3"/>
  <c r="D36" i="3"/>
  <c r="D35" i="3"/>
  <c r="F35" i="3" s="1"/>
  <c r="L30" i="3"/>
  <c r="L29" i="3"/>
  <c r="L28" i="3"/>
  <c r="L27" i="3"/>
  <c r="L26" i="3"/>
  <c r="L25" i="3"/>
  <c r="K20" i="3"/>
  <c r="J20" i="3"/>
  <c r="H20" i="3"/>
  <c r="D20" i="3"/>
  <c r="F20" i="3" s="1"/>
  <c r="J19" i="3"/>
  <c r="H19" i="3"/>
  <c r="D19" i="3"/>
  <c r="F19" i="3" s="1"/>
  <c r="J18" i="3"/>
  <c r="H18" i="3"/>
  <c r="D18" i="3"/>
  <c r="K18" i="3" s="1"/>
  <c r="K17" i="3"/>
  <c r="J17" i="3"/>
  <c r="L17" i="3" s="1"/>
  <c r="H17" i="3"/>
  <c r="G17" i="3"/>
  <c r="F17" i="3"/>
  <c r="D17" i="3"/>
  <c r="J16" i="3"/>
  <c r="H16" i="3"/>
  <c r="D16" i="3"/>
  <c r="F16" i="3" s="1"/>
  <c r="K15" i="3"/>
  <c r="J15" i="3"/>
  <c r="H15" i="3"/>
  <c r="F15" i="3"/>
  <c r="G15" i="3" s="1"/>
  <c r="L15" i="3" s="1"/>
  <c r="D15" i="3"/>
  <c r="K10" i="3"/>
  <c r="D10" i="3"/>
  <c r="J10" i="3" s="1"/>
  <c r="D9" i="3"/>
  <c r="K9" i="3" s="1"/>
  <c r="K8" i="3"/>
  <c r="D8" i="3"/>
  <c r="J8" i="3" s="1"/>
  <c r="D7" i="3"/>
  <c r="K7" i="3" s="1"/>
  <c r="K6" i="3"/>
  <c r="D6" i="3"/>
  <c r="J6" i="3" s="1"/>
  <c r="D5" i="3"/>
  <c r="K5" i="3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L40" i="2"/>
  <c r="L39" i="2"/>
  <c r="L38" i="2"/>
  <c r="L37" i="2"/>
  <c r="L36" i="2"/>
  <c r="L35" i="2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J20" i="2"/>
  <c r="H20" i="2"/>
  <c r="D20" i="2"/>
  <c r="K20" i="2" s="1"/>
  <c r="K19" i="2"/>
  <c r="J19" i="2"/>
  <c r="H19" i="2"/>
  <c r="D19" i="2"/>
  <c r="F19" i="2" s="1"/>
  <c r="K18" i="2"/>
  <c r="J18" i="2"/>
  <c r="H18" i="2"/>
  <c r="D18" i="2"/>
  <c r="F18" i="2" s="1"/>
  <c r="K17" i="2"/>
  <c r="J17" i="2"/>
  <c r="H17" i="2"/>
  <c r="D17" i="2"/>
  <c r="F17" i="2" s="1"/>
  <c r="J16" i="2"/>
  <c r="H16" i="2"/>
  <c r="D16" i="2"/>
  <c r="F16" i="2" s="1"/>
  <c r="J15" i="2"/>
  <c r="H15" i="2"/>
  <c r="G15" i="2"/>
  <c r="F15" i="2"/>
  <c r="D15" i="2"/>
  <c r="K15" i="2" s="1"/>
  <c r="L15" i="2" s="1"/>
  <c r="K10" i="2"/>
  <c r="J10" i="2"/>
  <c r="D10" i="2"/>
  <c r="F10" i="2" s="1"/>
  <c r="D9" i="2"/>
  <c r="K9" i="2" s="1"/>
  <c r="K8" i="2"/>
  <c r="J8" i="2"/>
  <c r="D8" i="2"/>
  <c r="F8" i="2" s="1"/>
  <c r="D7" i="2"/>
  <c r="J7" i="2" s="1"/>
  <c r="K6" i="2"/>
  <c r="J6" i="2"/>
  <c r="D6" i="2"/>
  <c r="F6" i="2" s="1"/>
  <c r="D5" i="2"/>
  <c r="K5" i="2" s="1"/>
  <c r="K86" i="5" l="1"/>
  <c r="J86" i="5"/>
  <c r="G86" i="5"/>
  <c r="L86" i="5" s="1"/>
  <c r="G38" i="5"/>
  <c r="L38" i="5"/>
  <c r="G35" i="5"/>
  <c r="L35" i="5" s="1"/>
  <c r="K88" i="5"/>
  <c r="J88" i="5"/>
  <c r="L88" i="5" s="1"/>
  <c r="G88" i="5"/>
  <c r="K84" i="5"/>
  <c r="J84" i="5"/>
  <c r="L84" i="5" s="1"/>
  <c r="G84" i="5"/>
  <c r="G36" i="5"/>
  <c r="L36" i="5" s="1"/>
  <c r="G32" i="5"/>
  <c r="L32" i="5" s="1"/>
  <c r="L90" i="5"/>
  <c r="K90" i="5"/>
  <c r="J90" i="5"/>
  <c r="G90" i="5"/>
  <c r="L37" i="5"/>
  <c r="G37" i="5"/>
  <c r="G31" i="5"/>
  <c r="L31" i="5" s="1"/>
  <c r="L33" i="5"/>
  <c r="G83" i="5"/>
  <c r="L83" i="5" s="1"/>
  <c r="G85" i="5"/>
  <c r="L85" i="5" s="1"/>
  <c r="G87" i="5"/>
  <c r="L87" i="5" s="1"/>
  <c r="G89" i="5"/>
  <c r="G91" i="5"/>
  <c r="L91" i="5" s="1"/>
  <c r="J83" i="5"/>
  <c r="J85" i="5"/>
  <c r="J87" i="5"/>
  <c r="J89" i="5"/>
  <c r="L89" i="5" s="1"/>
  <c r="J91" i="5"/>
  <c r="K83" i="5"/>
  <c r="K85" i="5"/>
  <c r="K87" i="5"/>
  <c r="K89" i="5"/>
  <c r="K91" i="5"/>
  <c r="K64" i="4"/>
  <c r="J64" i="4"/>
  <c r="G64" i="4"/>
  <c r="K58" i="4"/>
  <c r="J58" i="4"/>
  <c r="G58" i="4"/>
  <c r="K60" i="4"/>
  <c r="J60" i="4"/>
  <c r="G60" i="4"/>
  <c r="L60" i="4" s="1"/>
  <c r="K62" i="4"/>
  <c r="L62" i="4" s="1"/>
  <c r="J62" i="4"/>
  <c r="G62" i="4"/>
  <c r="G57" i="4"/>
  <c r="G59" i="4"/>
  <c r="L59" i="4" s="1"/>
  <c r="G61" i="4"/>
  <c r="L61" i="4" s="1"/>
  <c r="G63" i="4"/>
  <c r="L63" i="4" s="1"/>
  <c r="G65" i="4"/>
  <c r="L65" i="4" s="1"/>
  <c r="J59" i="4"/>
  <c r="J63" i="4"/>
  <c r="K57" i="4"/>
  <c r="K59" i="4"/>
  <c r="K61" i="4"/>
  <c r="K63" i="4"/>
  <c r="K65" i="4"/>
  <c r="J57" i="4"/>
  <c r="J61" i="4"/>
  <c r="J65" i="4"/>
  <c r="K59" i="3"/>
  <c r="J59" i="3"/>
  <c r="G59" i="3"/>
  <c r="L59" i="3" s="1"/>
  <c r="K55" i="3"/>
  <c r="J55" i="3"/>
  <c r="G55" i="3"/>
  <c r="L55" i="3" s="1"/>
  <c r="K57" i="3"/>
  <c r="L57" i="3"/>
  <c r="J57" i="3"/>
  <c r="G57" i="3"/>
  <c r="J35" i="3"/>
  <c r="K35" i="3"/>
  <c r="L35" i="3" s="1"/>
  <c r="G35" i="3"/>
  <c r="K37" i="3"/>
  <c r="J37" i="3"/>
  <c r="G37" i="3"/>
  <c r="L37" i="3" s="1"/>
  <c r="K39" i="3"/>
  <c r="J39" i="3"/>
  <c r="G39" i="3"/>
  <c r="L39" i="3" s="1"/>
  <c r="L40" i="3"/>
  <c r="G36" i="3"/>
  <c r="G38" i="3"/>
  <c r="G40" i="3"/>
  <c r="K36" i="3"/>
  <c r="L36" i="3" s="1"/>
  <c r="K38" i="3"/>
  <c r="L38" i="3" s="1"/>
  <c r="K40" i="3"/>
  <c r="G16" i="3"/>
  <c r="L16" i="3" s="1"/>
  <c r="G19" i="3"/>
  <c r="L19" i="3" s="1"/>
  <c r="G20" i="3"/>
  <c r="L20" i="3" s="1"/>
  <c r="K19" i="3"/>
  <c r="F18" i="3"/>
  <c r="K16" i="3"/>
  <c r="F9" i="3"/>
  <c r="F7" i="3"/>
  <c r="J5" i="3"/>
  <c r="J7" i="3"/>
  <c r="J9" i="3"/>
  <c r="F6" i="3"/>
  <c r="F8" i="3"/>
  <c r="F10" i="3"/>
  <c r="F5" i="3"/>
  <c r="K55" i="2"/>
  <c r="L55" i="2" s="1"/>
  <c r="J55" i="2"/>
  <c r="G55" i="2"/>
  <c r="G57" i="2"/>
  <c r="L57" i="2" s="1"/>
  <c r="K57" i="2"/>
  <c r="J57" i="2"/>
  <c r="J56" i="2"/>
  <c r="K56" i="2"/>
  <c r="G56" i="2"/>
  <c r="L56" i="2" s="1"/>
  <c r="K58" i="2"/>
  <c r="L58" i="2" s="1"/>
  <c r="J58" i="2"/>
  <c r="G58" i="2"/>
  <c r="K59" i="2"/>
  <c r="J59" i="2"/>
  <c r="G59" i="2"/>
  <c r="L59" i="2" s="1"/>
  <c r="K60" i="2"/>
  <c r="J60" i="2"/>
  <c r="G60" i="2"/>
  <c r="L60" i="2" s="1"/>
  <c r="J30" i="2"/>
  <c r="G30" i="2"/>
  <c r="K30" i="2"/>
  <c r="L30" i="2"/>
  <c r="J26" i="2"/>
  <c r="L26" i="2" s="1"/>
  <c r="G26" i="2"/>
  <c r="K26" i="2"/>
  <c r="J28" i="2"/>
  <c r="G28" i="2"/>
  <c r="L28" i="2" s="1"/>
  <c r="K28" i="2"/>
  <c r="K27" i="2"/>
  <c r="J27" i="2"/>
  <c r="G27" i="2"/>
  <c r="L27" i="2" s="1"/>
  <c r="K29" i="2"/>
  <c r="J29" i="2"/>
  <c r="G29" i="2"/>
  <c r="L29" i="2" s="1"/>
  <c r="K25" i="2"/>
  <c r="J25" i="2"/>
  <c r="L25" i="2" s="1"/>
  <c r="G25" i="2"/>
  <c r="G18" i="2"/>
  <c r="L18" i="2" s="1"/>
  <c r="G16" i="2"/>
  <c r="L16" i="2" s="1"/>
  <c r="G19" i="2"/>
  <c r="L19" i="2"/>
  <c r="G17" i="2"/>
  <c r="L17" i="2" s="1"/>
  <c r="K16" i="2"/>
  <c r="F20" i="2"/>
  <c r="G10" i="2"/>
  <c r="L10" i="2"/>
  <c r="G6" i="2"/>
  <c r="L6" i="2"/>
  <c r="L8" i="2"/>
  <c r="G8" i="2"/>
  <c r="F7" i="2"/>
  <c r="F9" i="2"/>
  <c r="F5" i="2"/>
  <c r="J9" i="2"/>
  <c r="K7" i="2"/>
  <c r="J5" i="2"/>
  <c r="L64" i="4" l="1"/>
  <c r="L57" i="4"/>
  <c r="L58" i="4"/>
  <c r="G18" i="3"/>
  <c r="L18" i="3" s="1"/>
  <c r="G5" i="3"/>
  <c r="L5" i="3" s="1"/>
  <c r="G10" i="3"/>
  <c r="L10" i="3" s="1"/>
  <c r="G8" i="3"/>
  <c r="L8" i="3" s="1"/>
  <c r="G6" i="3"/>
  <c r="L6" i="3" s="1"/>
  <c r="G9" i="3"/>
  <c r="L9" i="3" s="1"/>
  <c r="G7" i="3"/>
  <c r="L7" i="3"/>
  <c r="G20" i="2"/>
  <c r="L20" i="2" s="1"/>
  <c r="G9" i="2"/>
  <c r="L9" i="2" s="1"/>
  <c r="L5" i="2"/>
  <c r="G5" i="2"/>
  <c r="G7" i="2"/>
  <c r="L7" i="2" s="1"/>
</calcChain>
</file>

<file path=xl/sharedStrings.xml><?xml version="1.0" encoding="utf-8"?>
<sst xmlns="http://schemas.openxmlformats.org/spreadsheetml/2006/main" count="360" uniqueCount="41">
  <si>
    <t>Intelligent Resource</t>
  </si>
  <si>
    <t>Commission Band</t>
  </si>
  <si>
    <t>Indicative hourly Pay Rate to Worker (ROP)</t>
  </si>
  <si>
    <t>WTR £</t>
  </si>
  <si>
    <t>WTR %</t>
  </si>
  <si>
    <t>ROP + WTR</t>
  </si>
  <si>
    <t>EMP.NI£</t>
  </si>
  <si>
    <t>EMP.NI%</t>
  </si>
  <si>
    <t>COMM £</t>
  </si>
  <si>
    <t>App Levy</t>
  </si>
  <si>
    <t>Pension</t>
  </si>
  <si>
    <t>TOTAL Payable 
net of vat</t>
  </si>
  <si>
    <t xml:space="preserve">Up to and including £25 per hour </t>
  </si>
  <si>
    <t xml:space="preserve">Between £25.01 and £55.00 per hour </t>
  </si>
  <si>
    <t>Over £55.01 per hour</t>
  </si>
  <si>
    <t>Agency Worker Pricing Guidance</t>
  </si>
  <si>
    <r>
      <t xml:space="preserve">We have put together some </t>
    </r>
    <r>
      <rPr>
        <b/>
        <sz val="11"/>
        <color theme="1"/>
        <rFont val="Calibri"/>
        <family val="2"/>
        <scheme val="minor"/>
      </rPr>
      <t>indicative pricing</t>
    </r>
    <r>
      <rPr>
        <sz val="11"/>
        <color theme="1"/>
        <rFont val="Calibri"/>
        <family val="2"/>
        <scheme val="minor"/>
      </rPr>
      <t xml:space="preserve"> based on University of Bath pay scales, to give a you a guide on how the total price is calculated. This pricing breaks down the fees and charges per hour. All pricing is subject to 20% vat.</t>
    </r>
  </si>
  <si>
    <t>We have specified each Agency assigned to a Lot or Job Family, with their rates for each job family, shown on the following tabs:</t>
  </si>
  <si>
    <t>• Admin &amp; Clerical Roles</t>
  </si>
  <si>
    <t>• Acillary Roles</t>
  </si>
  <si>
    <t>• Corporate &amp; Professional Roles</t>
  </si>
  <si>
    <t>• Digital, Data &amp; Technical (ICT) Roles</t>
  </si>
  <si>
    <r>
      <t xml:space="preserve">When you receive candidate CVs from an Agency they will provide pricing specific to your requirement,  in-line with the information you have provided on your CV-Request Form. </t>
    </r>
    <r>
      <rPr>
        <b/>
        <sz val="11"/>
        <color theme="1"/>
        <rFont val="Calibri"/>
        <family val="2"/>
        <scheme val="minor"/>
      </rPr>
      <t>Please use the indicative information contained in this spreadsheet as guidance to compare against the pricing provided, and ensure you are being charged the correct amount.</t>
    </r>
  </si>
  <si>
    <t>Admin &amp; Clerical Roles</t>
  </si>
  <si>
    <t>Adecco</t>
  </si>
  <si>
    <t>Up to and including £15 per hour (to include all relevant Core List Staff Types)</t>
  </si>
  <si>
    <t>Over £15 per hour</t>
  </si>
  <si>
    <t>Blue Arrow</t>
  </si>
  <si>
    <t>Brook Street</t>
  </si>
  <si>
    <t>GI Group</t>
  </si>
  <si>
    <t>Pertemps</t>
  </si>
  <si>
    <t>Reed</t>
  </si>
  <si>
    <t>Ancillary Roles</t>
  </si>
  <si>
    <t>Manpower</t>
  </si>
  <si>
    <t>Corporate &amp; Professional Roles</t>
  </si>
  <si>
    <t>Adecco - As Badenoch &amp; Clark</t>
  </si>
  <si>
    <t>Capita</t>
  </si>
  <si>
    <t>Morgan Hunt</t>
  </si>
  <si>
    <t>Digital, Data &amp; Technical (ICT) Roles</t>
  </si>
  <si>
    <t>Certes</t>
  </si>
  <si>
    <t>LA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</si>
</sst>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5" xfId="2" applyNumberFormat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  <xf numFmtId="2" fontId="5" fillId="3" borderId="5" xfId="2" applyNumberFormat="1" applyFont="1" applyFill="1" applyBorder="1" applyAlignment="1">
      <alignment horizontal="center" vertical="center" wrapText="1"/>
    </xf>
    <xf numFmtId="2" fontId="5" fillId="3" borderId="6" xfId="2" applyNumberFormat="1" applyFont="1" applyFill="1" applyBorder="1" applyAlignment="1">
      <alignment horizontal="center" vertical="center"/>
    </xf>
    <xf numFmtId="2" fontId="5" fillId="3" borderId="7" xfId="2" applyNumberFormat="1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9" xfId="2" applyNumberFormat="1" applyFont="1" applyFill="1" applyBorder="1" applyAlignment="1">
      <alignment horizontal="center" vertical="center"/>
    </xf>
    <xf numFmtId="10" fontId="7" fillId="0" borderId="9" xfId="3" applyNumberFormat="1" applyFont="1" applyFill="1" applyBorder="1" applyAlignment="1">
      <alignment horizontal="center" vertical="center"/>
    </xf>
    <xf numFmtId="164" fontId="7" fillId="4" borderId="10" xfId="2" applyNumberFormat="1" applyFont="1" applyFill="1" applyBorder="1" applyAlignment="1">
      <alignment horizontal="center" vertical="center"/>
    </xf>
    <xf numFmtId="164" fontId="7" fillId="3" borderId="11" xfId="2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3" borderId="12" xfId="2" applyNumberFormat="1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4" xfId="2" applyNumberFormat="1" applyFont="1" applyFill="1" applyBorder="1" applyAlignment="1">
      <alignment horizontal="center" vertical="center"/>
    </xf>
    <xf numFmtId="10" fontId="7" fillId="0" borderId="14" xfId="3" applyNumberFormat="1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164" fontId="7" fillId="4" borderId="15" xfId="2" applyNumberFormat="1" applyFont="1" applyFill="1" applyBorder="1" applyAlignment="1">
      <alignment horizontal="center" vertical="center"/>
    </xf>
    <xf numFmtId="164" fontId="7" fillId="3" borderId="16" xfId="2" applyNumberFormat="1" applyFont="1" applyFill="1" applyBorder="1" applyAlignment="1">
      <alignment horizontal="center" vertical="center"/>
    </xf>
    <xf numFmtId="0" fontId="9" fillId="0" borderId="0" xfId="0" applyFont="1"/>
    <xf numFmtId="0" fontId="8" fillId="0" borderId="17" xfId="0" applyFont="1" applyBorder="1"/>
    <xf numFmtId="0" fontId="0" fillId="0" borderId="18" xfId="0" applyBorder="1"/>
    <xf numFmtId="0" fontId="0" fillId="0" borderId="18" xfId="0" applyBorder="1" applyAlignment="1">
      <alignment wrapText="1"/>
    </xf>
    <xf numFmtId="0" fontId="0" fillId="0" borderId="19" xfId="0" applyBorder="1" applyAlignment="1">
      <alignment vertical="center" wrapText="1"/>
    </xf>
    <xf numFmtId="0" fontId="3" fillId="0" borderId="0" xfId="0" applyFont="1"/>
    <xf numFmtId="0" fontId="5" fillId="3" borderId="20" xfId="0" applyFont="1" applyFill="1" applyBorder="1" applyAlignment="1">
      <alignment horizontal="center" vertical="center" wrapText="1"/>
    </xf>
    <xf numFmtId="2" fontId="5" fillId="3" borderId="21" xfId="0" applyNumberFormat="1" applyFont="1" applyFill="1" applyBorder="1" applyAlignment="1">
      <alignment horizontal="center" vertical="center" wrapText="1"/>
    </xf>
    <xf numFmtId="2" fontId="5" fillId="3" borderId="21" xfId="2" applyNumberFormat="1" applyFont="1" applyFill="1" applyBorder="1" applyAlignment="1">
      <alignment horizontal="center" vertical="center"/>
    </xf>
    <xf numFmtId="43" fontId="5" fillId="3" borderId="21" xfId="1" applyFont="1" applyFill="1" applyBorder="1" applyAlignment="1">
      <alignment horizontal="center" vertical="center"/>
    </xf>
    <xf numFmtId="2" fontId="5" fillId="3" borderId="21" xfId="2" applyNumberFormat="1" applyFont="1" applyFill="1" applyBorder="1" applyAlignment="1">
      <alignment horizontal="center" vertical="center" wrapText="1"/>
    </xf>
    <xf numFmtId="2" fontId="5" fillId="3" borderId="22" xfId="2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5" xfId="2" applyNumberFormat="1" applyFont="1" applyFill="1" applyBorder="1" applyAlignment="1">
      <alignment horizontal="center" vertical="center"/>
    </xf>
    <xf numFmtId="10" fontId="7" fillId="0" borderId="5" xfId="3" applyNumberFormat="1" applyFont="1" applyFill="1" applyBorder="1" applyAlignment="1">
      <alignment horizontal="center" vertical="center"/>
    </xf>
    <xf numFmtId="164" fontId="7" fillId="4" borderId="6" xfId="2" applyNumberFormat="1" applyFont="1" applyFill="1" applyBorder="1" applyAlignment="1">
      <alignment horizontal="center" vertical="center"/>
    </xf>
    <xf numFmtId="164" fontId="7" fillId="3" borderId="23" xfId="2" applyNumberFormat="1" applyFont="1" applyFill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5" xfId="2" applyNumberFormat="1" applyFont="1" applyFill="1" applyBorder="1" applyAlignment="1">
      <alignment horizontal="center" vertical="center"/>
    </xf>
    <xf numFmtId="10" fontId="7" fillId="0" borderId="25" xfId="3" applyNumberFormat="1" applyFont="1" applyFill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 wrapText="1"/>
    </xf>
    <xf numFmtId="164" fontId="7" fillId="4" borderId="26" xfId="2" applyNumberFormat="1" applyFont="1" applyFill="1" applyBorder="1" applyAlignment="1">
      <alignment horizontal="center" vertical="center"/>
    </xf>
    <xf numFmtId="2" fontId="7" fillId="0" borderId="5" xfId="2" applyNumberFormat="1" applyFont="1" applyBorder="1" applyAlignment="1">
      <alignment horizontal="center" vertical="center"/>
    </xf>
    <xf numFmtId="10" fontId="7" fillId="0" borderId="5" xfId="3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4" borderId="6" xfId="2" applyNumberFormat="1" applyFont="1" applyFill="1" applyBorder="1" applyAlignment="1">
      <alignment horizontal="center" vertical="center"/>
    </xf>
    <xf numFmtId="2" fontId="7" fillId="0" borderId="9" xfId="2" applyNumberFormat="1" applyFont="1" applyBorder="1" applyAlignment="1">
      <alignment horizontal="center" vertical="center"/>
    </xf>
    <xf numFmtId="10" fontId="7" fillId="0" borderId="9" xfId="3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2" fontId="7" fillId="4" borderId="10" xfId="2" applyNumberFormat="1" applyFont="1" applyFill="1" applyBorder="1" applyAlignment="1">
      <alignment horizontal="center" vertical="center"/>
    </xf>
    <xf numFmtId="2" fontId="7" fillId="0" borderId="14" xfId="2" applyNumberFormat="1" applyFont="1" applyBorder="1" applyAlignment="1">
      <alignment horizontal="center" vertical="center"/>
    </xf>
    <xf numFmtId="10" fontId="7" fillId="0" borderId="14" xfId="3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 wrapText="1"/>
    </xf>
    <xf numFmtId="2" fontId="7" fillId="4" borderId="15" xfId="2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5" xfId="2" applyNumberFormat="1" applyFont="1" applyFill="1" applyBorder="1" applyAlignment="1" applyProtection="1">
      <alignment horizontal="center" vertical="center"/>
    </xf>
    <xf numFmtId="10" fontId="7" fillId="0" borderId="5" xfId="3" applyNumberFormat="1" applyFont="1" applyFill="1" applyBorder="1" applyAlignment="1" applyProtection="1">
      <alignment horizontal="center" vertical="center"/>
    </xf>
    <xf numFmtId="164" fontId="7" fillId="4" borderId="6" xfId="2" applyNumberFormat="1" applyFont="1" applyFill="1" applyBorder="1" applyAlignment="1" applyProtection="1">
      <alignment horizontal="center" vertical="center"/>
    </xf>
    <xf numFmtId="164" fontId="7" fillId="3" borderId="23" xfId="2" applyNumberFormat="1" applyFont="1" applyFill="1" applyBorder="1" applyAlignment="1" applyProtection="1">
      <alignment horizontal="center" vertical="center"/>
    </xf>
    <xf numFmtId="164" fontId="7" fillId="0" borderId="9" xfId="2" applyNumberFormat="1" applyFont="1" applyFill="1" applyBorder="1" applyAlignment="1" applyProtection="1">
      <alignment horizontal="center" vertical="center"/>
    </xf>
    <xf numFmtId="10" fontId="7" fillId="0" borderId="9" xfId="3" applyNumberFormat="1" applyFont="1" applyFill="1" applyBorder="1" applyAlignment="1" applyProtection="1">
      <alignment horizontal="center" vertical="center"/>
    </xf>
    <xf numFmtId="164" fontId="7" fillId="4" borderId="10" xfId="2" applyNumberFormat="1" applyFont="1" applyFill="1" applyBorder="1" applyAlignment="1" applyProtection="1">
      <alignment horizontal="center" vertical="center"/>
    </xf>
    <xf numFmtId="164" fontId="7" fillId="3" borderId="12" xfId="2" applyNumberFormat="1" applyFont="1" applyFill="1" applyBorder="1" applyAlignment="1" applyProtection="1">
      <alignment horizontal="center" vertical="center"/>
    </xf>
    <xf numFmtId="164" fontId="7" fillId="0" borderId="14" xfId="2" applyNumberFormat="1" applyFont="1" applyFill="1" applyBorder="1" applyAlignment="1" applyProtection="1">
      <alignment horizontal="center" vertical="center"/>
    </xf>
    <xf numFmtId="10" fontId="7" fillId="0" borderId="14" xfId="3" applyNumberFormat="1" applyFont="1" applyFill="1" applyBorder="1" applyAlignment="1" applyProtection="1">
      <alignment horizontal="center" vertical="center"/>
    </xf>
    <xf numFmtId="164" fontId="7" fillId="4" borderId="15" xfId="2" applyNumberFormat="1" applyFont="1" applyFill="1" applyBorder="1" applyAlignment="1" applyProtection="1">
      <alignment horizontal="center" vertical="center"/>
    </xf>
    <xf numFmtId="164" fontId="7" fillId="3" borderId="16" xfId="2" applyNumberFormat="1" applyFont="1" applyFill="1" applyBorder="1" applyAlignment="1" applyProtection="1">
      <alignment horizontal="center" vertical="center"/>
    </xf>
    <xf numFmtId="164" fontId="7" fillId="0" borderId="25" xfId="2" applyNumberFormat="1" applyFont="1" applyFill="1" applyBorder="1" applyAlignment="1" applyProtection="1">
      <alignment horizontal="center" vertical="center"/>
    </xf>
    <xf numFmtId="10" fontId="7" fillId="0" borderId="25" xfId="3" applyNumberFormat="1" applyFont="1" applyFill="1" applyBorder="1" applyAlignment="1" applyProtection="1">
      <alignment horizontal="center" vertical="center"/>
    </xf>
    <xf numFmtId="164" fontId="7" fillId="4" borderId="26" xfId="2" applyNumberFormat="1" applyFont="1" applyFill="1" applyBorder="1" applyAlignment="1" applyProtection="1">
      <alignment horizontal="center" vertical="center"/>
    </xf>
    <xf numFmtId="164" fontId="7" fillId="3" borderId="11" xfId="2" applyNumberFormat="1" applyFont="1" applyFill="1" applyBorder="1" applyAlignment="1" applyProtection="1">
      <alignment horizontal="center" vertical="center"/>
    </xf>
    <xf numFmtId="10" fontId="7" fillId="0" borderId="5" xfId="3" applyNumberFormat="1" applyFont="1" applyFill="1" applyBorder="1" applyAlignment="1">
      <alignment horizontal="center" vertical="center" wrapText="1" shrinkToFit="1"/>
    </xf>
    <xf numFmtId="10" fontId="7" fillId="0" borderId="9" xfId="3" applyNumberFormat="1" applyFont="1" applyFill="1" applyBorder="1" applyAlignment="1">
      <alignment horizontal="center" vertical="center" wrapText="1" shrinkToFit="1"/>
    </xf>
    <xf numFmtId="10" fontId="7" fillId="0" borderId="14" xfId="3" applyNumberFormat="1" applyFont="1" applyFill="1" applyBorder="1" applyAlignment="1">
      <alignment horizontal="center" vertical="center" wrapText="1" shrinkToFit="1"/>
    </xf>
    <xf numFmtId="10" fontId="7" fillId="0" borderId="25" xfId="3" applyNumberFormat="1" applyFont="1" applyFill="1" applyBorder="1" applyAlignment="1">
      <alignment horizontal="center" vertical="center" wrapText="1" shrinkToFit="1"/>
    </xf>
    <xf numFmtId="2" fontId="7" fillId="0" borderId="27" xfId="2" applyNumberFormat="1" applyFont="1" applyBorder="1" applyAlignment="1">
      <alignment horizontal="center" vertical="center"/>
    </xf>
    <xf numFmtId="10" fontId="7" fillId="0" borderId="5" xfId="1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28" xfId="2" applyNumberFormat="1" applyFont="1" applyBorder="1" applyAlignment="1">
      <alignment horizontal="center" vertical="center"/>
    </xf>
    <xf numFmtId="10" fontId="7" fillId="0" borderId="9" xfId="1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 wrapText="1"/>
    </xf>
    <xf numFmtId="2" fontId="7" fillId="0" borderId="31" xfId="2" applyNumberFormat="1" applyFont="1" applyBorder="1" applyAlignment="1">
      <alignment horizontal="center" vertical="center"/>
    </xf>
    <xf numFmtId="10" fontId="7" fillId="0" borderId="14" xfId="1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 wrapText="1"/>
    </xf>
    <xf numFmtId="2" fontId="7" fillId="0" borderId="33" xfId="2" applyNumberFormat="1" applyFont="1" applyBorder="1" applyAlignment="1">
      <alignment horizontal="center" vertical="center"/>
    </xf>
    <xf numFmtId="10" fontId="7" fillId="0" borderId="25" xfId="1" applyNumberFormat="1" applyFont="1" applyBorder="1" applyAlignment="1">
      <alignment horizontal="center" vertical="center"/>
    </xf>
    <xf numFmtId="2" fontId="7" fillId="0" borderId="25" xfId="2" applyNumberFormat="1" applyFont="1" applyBorder="1" applyAlignment="1">
      <alignment horizontal="center" vertical="center"/>
    </xf>
    <xf numFmtId="10" fontId="7" fillId="0" borderId="25" xfId="3" applyNumberFormat="1" applyFont="1" applyBorder="1" applyAlignment="1">
      <alignment horizontal="center" vertical="center"/>
    </xf>
    <xf numFmtId="2" fontId="7" fillId="0" borderId="34" xfId="0" applyNumberFormat="1" applyFont="1" applyBorder="1" applyAlignment="1">
      <alignment horizontal="center" vertical="center" wrapText="1"/>
    </xf>
    <xf numFmtId="2" fontId="7" fillId="4" borderId="26" xfId="2" applyNumberFormat="1" applyFont="1" applyFill="1" applyBorder="1" applyAlignment="1">
      <alignment horizontal="center" vertical="center"/>
    </xf>
    <xf numFmtId="164" fontId="7" fillId="4" borderId="5" xfId="2" applyNumberFormat="1" applyFont="1" applyFill="1" applyBorder="1" applyAlignment="1">
      <alignment horizontal="center" vertical="center"/>
    </xf>
    <xf numFmtId="164" fontId="7" fillId="4" borderId="9" xfId="2" applyNumberFormat="1" applyFont="1" applyFill="1" applyBorder="1" applyAlignment="1">
      <alignment horizontal="center" vertical="center"/>
    </xf>
    <xf numFmtId="164" fontId="7" fillId="4" borderId="14" xfId="2" applyNumberFormat="1" applyFont="1" applyFill="1" applyBorder="1" applyAlignment="1">
      <alignment horizontal="center" vertical="center"/>
    </xf>
    <xf numFmtId="164" fontId="7" fillId="4" borderId="25" xfId="2" applyNumberFormat="1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2" fontId="5" fillId="3" borderId="2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8" fontId="6" fillId="0" borderId="8" xfId="0" applyNumberFormat="1" applyFont="1" applyBorder="1" applyAlignment="1">
      <alignment horizontal="center" vertical="center" wrapText="1"/>
    </xf>
    <xf numFmtId="8" fontId="6" fillId="0" borderId="13" xfId="0" applyNumberFormat="1" applyFont="1" applyBorder="1" applyAlignment="1">
      <alignment horizontal="center" vertical="center" wrapText="1"/>
    </xf>
    <xf numFmtId="164" fontId="7" fillId="0" borderId="5" xfId="2" applyNumberFormat="1" applyFont="1" applyFill="1" applyBorder="1" applyAlignment="1">
      <alignment horizontal="center" vertical="center"/>
    </xf>
    <xf numFmtId="164" fontId="7" fillId="0" borderId="9" xfId="2" applyNumberFormat="1" applyFont="1" applyFill="1" applyBorder="1" applyAlignment="1">
      <alignment horizontal="center" vertical="center"/>
    </xf>
    <xf numFmtId="164" fontId="7" fillId="0" borderId="14" xfId="2" applyNumberFormat="1" applyFont="1" applyFill="1" applyBorder="1" applyAlignment="1">
      <alignment horizontal="center" vertical="center"/>
    </xf>
    <xf numFmtId="8" fontId="6" fillId="0" borderId="24" xfId="0" applyNumberFormat="1" applyFont="1" applyBorder="1" applyAlignment="1">
      <alignment horizontal="center" vertical="center"/>
    </xf>
    <xf numFmtId="8" fontId="6" fillId="0" borderId="8" xfId="0" applyNumberFormat="1" applyFont="1" applyBorder="1" applyAlignment="1">
      <alignment horizontal="center" vertical="center"/>
    </xf>
    <xf numFmtId="8" fontId="6" fillId="0" borderId="13" xfId="0" applyNumberFormat="1" applyFont="1" applyBorder="1" applyAlignment="1">
      <alignment horizontal="center" vertical="center"/>
    </xf>
    <xf numFmtId="164" fontId="7" fillId="0" borderId="25" xfId="2" applyNumberFormat="1" applyFont="1" applyFill="1" applyBorder="1" applyAlignment="1">
      <alignment horizontal="center" vertical="center"/>
    </xf>
    <xf numFmtId="164" fontId="7" fillId="0" borderId="5" xfId="2" applyNumberFormat="1" applyFont="1" applyFill="1" applyBorder="1" applyAlignment="1" applyProtection="1">
      <alignment horizontal="center" vertical="center"/>
    </xf>
    <xf numFmtId="164" fontId="7" fillId="0" borderId="9" xfId="2" applyNumberFormat="1" applyFont="1" applyFill="1" applyBorder="1" applyAlignment="1" applyProtection="1">
      <alignment horizontal="center" vertical="center"/>
    </xf>
    <xf numFmtId="164" fontId="7" fillId="0" borderId="14" xfId="2" applyNumberFormat="1" applyFont="1" applyFill="1" applyBorder="1" applyAlignment="1" applyProtection="1">
      <alignment horizontal="center" vertical="center"/>
    </xf>
    <xf numFmtId="164" fontId="7" fillId="0" borderId="25" xfId="2" applyNumberFormat="1" applyFont="1" applyFill="1" applyBorder="1" applyAlignment="1" applyProtection="1">
      <alignment horizontal="center" vertical="center"/>
    </xf>
    <xf numFmtId="2" fontId="7" fillId="0" borderId="5" xfId="2" applyNumberFormat="1" applyFont="1" applyFill="1" applyBorder="1" applyAlignment="1">
      <alignment horizontal="center" vertical="center"/>
    </xf>
    <xf numFmtId="2" fontId="7" fillId="0" borderId="9" xfId="2" applyNumberFormat="1" applyFont="1" applyFill="1" applyBorder="1" applyAlignment="1">
      <alignment horizontal="center" vertical="center"/>
    </xf>
    <xf numFmtId="2" fontId="7" fillId="0" borderId="14" xfId="2" applyNumberFormat="1" applyFont="1" applyFill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2" fontId="7" fillId="0" borderId="21" xfId="2" applyNumberFormat="1" applyFont="1" applyFill="1" applyBorder="1" applyAlignment="1">
      <alignment horizontal="center" vertical="center"/>
    </xf>
    <xf numFmtId="2" fontId="7" fillId="0" borderId="29" xfId="2" applyNumberFormat="1" applyFont="1" applyFill="1" applyBorder="1" applyAlignment="1">
      <alignment horizontal="center" vertical="center"/>
    </xf>
    <xf numFmtId="2" fontId="7" fillId="0" borderId="32" xfId="2" applyNumberFormat="1" applyFont="1" applyFill="1" applyBorder="1" applyAlignment="1">
      <alignment horizontal="center" vertical="center"/>
    </xf>
    <xf numFmtId="2" fontId="7" fillId="0" borderId="25" xfId="2" applyNumberFormat="1" applyFont="1" applyFill="1" applyBorder="1" applyAlignment="1">
      <alignment horizontal="center" vertical="center"/>
    </xf>
    <xf numFmtId="8" fontId="6" fillId="0" borderId="24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CBF0-22C1-4C92-9DF2-68A1686D98ED}">
  <dimension ref="A1:D11"/>
  <sheetViews>
    <sheetView showGridLines="0" tabSelected="1" workbookViewId="0">
      <selection activeCell="G11" sqref="G11"/>
    </sheetView>
  </sheetViews>
  <sheetFormatPr defaultRowHeight="15" x14ac:dyDescent="0.25"/>
  <cols>
    <col min="1" max="1" width="107.28515625" customWidth="1"/>
  </cols>
  <sheetData>
    <row r="1" spans="1:4" ht="18.75" x14ac:dyDescent="0.3">
      <c r="A1" s="22" t="s">
        <v>15</v>
      </c>
    </row>
    <row r="2" spans="1:4" x14ac:dyDescent="0.25">
      <c r="A2" s="23"/>
    </row>
    <row r="3" spans="1:4" ht="30" x14ac:dyDescent="0.25">
      <c r="A3" s="24" t="s">
        <v>16</v>
      </c>
    </row>
    <row r="4" spans="1:4" x14ac:dyDescent="0.25">
      <c r="A4" s="23"/>
    </row>
    <row r="5" spans="1:4" ht="30" x14ac:dyDescent="0.25">
      <c r="A5" s="24" t="s">
        <v>17</v>
      </c>
    </row>
    <row r="6" spans="1:4" x14ac:dyDescent="0.25">
      <c r="A6" s="23" t="s">
        <v>18</v>
      </c>
    </row>
    <row r="7" spans="1:4" x14ac:dyDescent="0.25">
      <c r="A7" s="23" t="s">
        <v>19</v>
      </c>
      <c r="D7" s="21"/>
    </row>
    <row r="8" spans="1:4" x14ac:dyDescent="0.25">
      <c r="A8" s="23" t="s">
        <v>20</v>
      </c>
    </row>
    <row r="9" spans="1:4" x14ac:dyDescent="0.25">
      <c r="A9" s="23" t="s">
        <v>21</v>
      </c>
    </row>
    <row r="10" spans="1:4" x14ac:dyDescent="0.25">
      <c r="A10" s="23"/>
    </row>
    <row r="11" spans="1:4" ht="82.5" customHeight="1" thickBot="1" x14ac:dyDescent="0.3">
      <c r="A11" s="25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1BA7-545C-483B-ACDF-3E1A78974171}">
  <dimension ref="B1:L60"/>
  <sheetViews>
    <sheetView topLeftCell="A43" workbookViewId="0">
      <selection activeCell="D63" sqref="D63"/>
    </sheetView>
  </sheetViews>
  <sheetFormatPr defaultRowHeight="15" x14ac:dyDescent="0.25"/>
  <cols>
    <col min="2" max="3" width="21.85546875" customWidth="1"/>
    <col min="4" max="12" width="11.42578125" customWidth="1"/>
  </cols>
  <sheetData>
    <row r="1" spans="2:12" ht="19.5" thickBot="1" x14ac:dyDescent="0.3">
      <c r="B1" s="97" t="s">
        <v>23</v>
      </c>
      <c r="C1" s="98"/>
    </row>
    <row r="2" spans="2:12" ht="15.75" thickBot="1" x14ac:dyDescent="0.3"/>
    <row r="3" spans="2:12" ht="19.5" thickBot="1" x14ac:dyDescent="0.3">
      <c r="B3" s="97" t="s">
        <v>24</v>
      </c>
      <c r="C3" s="98"/>
      <c r="L3" s="26"/>
    </row>
    <row r="4" spans="2:12" ht="48" thickBot="1" x14ac:dyDescent="0.3">
      <c r="B4" s="27" t="s">
        <v>1</v>
      </c>
      <c r="C4" s="28" t="s">
        <v>2</v>
      </c>
      <c r="D4" s="29" t="s">
        <v>3</v>
      </c>
      <c r="E4" s="30" t="s">
        <v>4</v>
      </c>
      <c r="F4" s="31" t="s">
        <v>5</v>
      </c>
      <c r="G4" s="29" t="s">
        <v>6</v>
      </c>
      <c r="H4" s="30" t="s">
        <v>7</v>
      </c>
      <c r="I4" s="29" t="s">
        <v>8</v>
      </c>
      <c r="J4" s="28" t="s">
        <v>9</v>
      </c>
      <c r="K4" s="32" t="s">
        <v>10</v>
      </c>
      <c r="L4" s="7" t="s">
        <v>11</v>
      </c>
    </row>
    <row r="5" spans="2:12" ht="21.75" customHeight="1" x14ac:dyDescent="0.25">
      <c r="B5" s="99" t="s">
        <v>25</v>
      </c>
      <c r="C5" s="33">
        <v>8.82</v>
      </c>
      <c r="D5" s="34">
        <f>C5*E5</f>
        <v>1.0645740000000001</v>
      </c>
      <c r="E5" s="35">
        <v>0.1207</v>
      </c>
      <c r="F5" s="34">
        <f>C5+D5</f>
        <v>9.8845740000000006</v>
      </c>
      <c r="G5" s="34">
        <f>F5*H5</f>
        <v>1.3640712120000003</v>
      </c>
      <c r="H5" s="35">
        <v>0.13800000000000001</v>
      </c>
      <c r="I5" s="102">
        <v>0.7</v>
      </c>
      <c r="J5" s="33">
        <f>SUM(C5+D5)*0.5%</f>
        <v>4.9422870000000008E-2</v>
      </c>
      <c r="K5" s="36">
        <f>SUM(C5+D5)*3%</f>
        <v>0.29653721999999999</v>
      </c>
      <c r="L5" s="37">
        <f>SUM(F5+G5+I5+J5+K5)</f>
        <v>12.294605302000001</v>
      </c>
    </row>
    <row r="6" spans="2:12" ht="21.75" customHeight="1" x14ac:dyDescent="0.25">
      <c r="B6" s="100"/>
      <c r="C6" s="8">
        <v>10.33</v>
      </c>
      <c r="D6" s="9">
        <f t="shared" ref="D6:D10" si="0">C6*E6</f>
        <v>1.246831</v>
      </c>
      <c r="E6" s="10">
        <v>0.1207</v>
      </c>
      <c r="F6" s="9">
        <f t="shared" ref="F6:F10" si="1">C6+D6</f>
        <v>11.576831</v>
      </c>
      <c r="G6" s="9">
        <f t="shared" ref="G6:G10" si="2">F6*H6</f>
        <v>1.5976026780000001</v>
      </c>
      <c r="H6" s="10">
        <v>0.13800000000000001</v>
      </c>
      <c r="I6" s="103"/>
      <c r="J6" s="8">
        <f t="shared" ref="J6:J10" si="3">SUM(C6+D6)*0.5%</f>
        <v>5.7884155E-2</v>
      </c>
      <c r="K6" s="11">
        <f t="shared" ref="K6:K10" si="4">SUM(C6+D6)*3%</f>
        <v>0.34730493000000001</v>
      </c>
      <c r="L6" s="14">
        <f>SUM(F6+G6+I5+J6+K6)</f>
        <v>14.279622762999999</v>
      </c>
    </row>
    <row r="7" spans="2:12" ht="21.75" customHeight="1" thickBot="1" x14ac:dyDescent="0.3">
      <c r="B7" s="101"/>
      <c r="C7" s="18">
        <v>14.08</v>
      </c>
      <c r="D7" s="16">
        <f t="shared" si="0"/>
        <v>1.6994560000000001</v>
      </c>
      <c r="E7" s="17">
        <v>0.1207</v>
      </c>
      <c r="F7" s="16">
        <f t="shared" si="1"/>
        <v>15.779456</v>
      </c>
      <c r="G7" s="16">
        <f t="shared" si="2"/>
        <v>2.1775649280000002</v>
      </c>
      <c r="H7" s="17">
        <v>0.13800000000000001</v>
      </c>
      <c r="I7" s="104"/>
      <c r="J7" s="18">
        <f t="shared" si="3"/>
        <v>7.889728E-2</v>
      </c>
      <c r="K7" s="19">
        <f t="shared" si="4"/>
        <v>0.47338367999999997</v>
      </c>
      <c r="L7" s="20">
        <f>SUM(F7+G7+I5+J7+K7)</f>
        <v>19.209301887999999</v>
      </c>
    </row>
    <row r="8" spans="2:12" ht="21.75" customHeight="1" x14ac:dyDescent="0.25">
      <c r="B8" s="105" t="s">
        <v>26</v>
      </c>
      <c r="C8" s="38">
        <v>17.809999999999999</v>
      </c>
      <c r="D8" s="39">
        <f t="shared" si="0"/>
        <v>2.149667</v>
      </c>
      <c r="E8" s="40">
        <v>0.1207</v>
      </c>
      <c r="F8" s="39">
        <f t="shared" si="1"/>
        <v>19.959667</v>
      </c>
      <c r="G8" s="39">
        <f t="shared" si="2"/>
        <v>2.7544340460000001</v>
      </c>
      <c r="H8" s="40">
        <v>0.13800000000000001</v>
      </c>
      <c r="I8" s="108">
        <v>1.7</v>
      </c>
      <c r="J8" s="41">
        <f t="shared" si="3"/>
        <v>9.9798335000000002E-2</v>
      </c>
      <c r="K8" s="42">
        <f t="shared" si="4"/>
        <v>0.59879000999999998</v>
      </c>
      <c r="L8" s="12">
        <f>SUM(F8+G8+I8+J8+K8)</f>
        <v>25.112689390999996</v>
      </c>
    </row>
    <row r="9" spans="2:12" ht="21.75" customHeight="1" x14ac:dyDescent="0.25">
      <c r="B9" s="106"/>
      <c r="C9" s="13">
        <v>21.88</v>
      </c>
      <c r="D9" s="9">
        <f t="shared" si="0"/>
        <v>2.6409159999999998</v>
      </c>
      <c r="E9" s="10">
        <v>0.1207</v>
      </c>
      <c r="F9" s="9">
        <f t="shared" si="1"/>
        <v>24.520916</v>
      </c>
      <c r="G9" s="9">
        <f t="shared" si="2"/>
        <v>3.3838864080000004</v>
      </c>
      <c r="H9" s="10">
        <v>0.13800000000000001</v>
      </c>
      <c r="I9" s="103"/>
      <c r="J9" s="8">
        <f t="shared" si="3"/>
        <v>0.12260458</v>
      </c>
      <c r="K9" s="11">
        <f t="shared" si="4"/>
        <v>0.73562748</v>
      </c>
      <c r="L9" s="14">
        <f>SUM(F9+G9+I8+J9+K9)</f>
        <v>30.463034468000004</v>
      </c>
    </row>
    <row r="10" spans="2:12" ht="21.75" customHeight="1" thickBot="1" x14ac:dyDescent="0.3">
      <c r="B10" s="107"/>
      <c r="C10" s="15">
        <v>26.89</v>
      </c>
      <c r="D10" s="16">
        <f t="shared" si="0"/>
        <v>3.2456230000000001</v>
      </c>
      <c r="E10" s="17">
        <v>0.1207</v>
      </c>
      <c r="F10" s="16">
        <f t="shared" si="1"/>
        <v>30.135623000000002</v>
      </c>
      <c r="G10" s="16">
        <f t="shared" si="2"/>
        <v>4.1587159740000006</v>
      </c>
      <c r="H10" s="17">
        <v>0.13800000000000001</v>
      </c>
      <c r="I10" s="104"/>
      <c r="J10" s="18">
        <f t="shared" si="3"/>
        <v>0.15067811500000003</v>
      </c>
      <c r="K10" s="19">
        <f t="shared" si="4"/>
        <v>0.90406869000000001</v>
      </c>
      <c r="L10" s="20">
        <f>SUM(F10+G10+I8+J10+K10)</f>
        <v>37.049085779000009</v>
      </c>
    </row>
    <row r="12" spans="2:12" ht="15.75" thickBot="1" x14ac:dyDescent="0.3"/>
    <row r="13" spans="2:12" ht="19.5" thickBot="1" x14ac:dyDescent="0.3">
      <c r="B13" s="97" t="s">
        <v>27</v>
      </c>
      <c r="C13" s="98"/>
    </row>
    <row r="14" spans="2:12" ht="48" thickBot="1" x14ac:dyDescent="0.3">
      <c r="B14" s="27" t="s">
        <v>1</v>
      </c>
      <c r="C14" s="28" t="s">
        <v>2</v>
      </c>
      <c r="D14" s="29" t="s">
        <v>3</v>
      </c>
      <c r="E14" s="30" t="s">
        <v>4</v>
      </c>
      <c r="F14" s="31" t="s">
        <v>5</v>
      </c>
      <c r="G14" s="29" t="s">
        <v>6</v>
      </c>
      <c r="H14" s="30" t="s">
        <v>7</v>
      </c>
      <c r="I14" s="29" t="s">
        <v>8</v>
      </c>
      <c r="J14" s="28" t="s">
        <v>9</v>
      </c>
      <c r="K14" s="32" t="s">
        <v>10</v>
      </c>
      <c r="L14" s="7" t="s">
        <v>11</v>
      </c>
    </row>
    <row r="15" spans="2:12" ht="21.75" customHeight="1" x14ac:dyDescent="0.25">
      <c r="B15" s="99" t="s">
        <v>25</v>
      </c>
      <c r="C15" s="33">
        <v>8.82</v>
      </c>
      <c r="D15" s="43">
        <f>+C15*E15</f>
        <v>1.0645740000000001</v>
      </c>
      <c r="E15" s="44">
        <v>0.1207</v>
      </c>
      <c r="F15" s="43">
        <f>SUM(C15+D15)</f>
        <v>9.8845740000000006</v>
      </c>
      <c r="G15" s="43">
        <f>+F15*H15</f>
        <v>0.66708546800000001</v>
      </c>
      <c r="H15" s="44">
        <f t="shared" ref="H15:H20" si="5">(((C15*37.5)-169)*0.138/37.5/C15)</f>
        <v>6.7487528344671199E-2</v>
      </c>
      <c r="I15" s="113">
        <v>0.9</v>
      </c>
      <c r="J15" s="45">
        <f t="shared" ref="J15:J20" si="6">ROUNDUP(C15*0.56%,2)</f>
        <v>0.05</v>
      </c>
      <c r="K15" s="46">
        <f t="shared" ref="K15:K20" si="7">(C15+D15)*2.5%</f>
        <v>0.24711435000000004</v>
      </c>
      <c r="L15" s="37">
        <f>SUM(F15+G15+I15+J15+K15)</f>
        <v>11.748773818000002</v>
      </c>
    </row>
    <row r="16" spans="2:12" ht="21.75" customHeight="1" x14ac:dyDescent="0.25">
      <c r="B16" s="100"/>
      <c r="C16" s="8">
        <v>10.33</v>
      </c>
      <c r="D16" s="47">
        <f t="shared" ref="D16:D20" si="8">+C16*E16</f>
        <v>1.246831</v>
      </c>
      <c r="E16" s="48">
        <v>0.1207</v>
      </c>
      <c r="F16" s="47">
        <f t="shared" ref="F16:F20" si="9">SUM(C16+D16)</f>
        <v>11.576831</v>
      </c>
      <c r="G16" s="47">
        <f t="shared" ref="G16:G20" si="10">+F16*H16</f>
        <v>0.90061693400000009</v>
      </c>
      <c r="H16" s="48">
        <f t="shared" si="5"/>
        <v>7.7794772507260412E-2</v>
      </c>
      <c r="I16" s="114"/>
      <c r="J16" s="49">
        <f t="shared" si="6"/>
        <v>6.0000000000000005E-2</v>
      </c>
      <c r="K16" s="50">
        <f t="shared" si="7"/>
        <v>0.28942077500000002</v>
      </c>
      <c r="L16" s="14">
        <f>SUM(F16+G16+I15+J16+K16)</f>
        <v>13.726868709000001</v>
      </c>
    </row>
    <row r="17" spans="2:12" ht="21.75" customHeight="1" thickBot="1" x14ac:dyDescent="0.3">
      <c r="B17" s="101"/>
      <c r="C17" s="18">
        <v>14.08</v>
      </c>
      <c r="D17" s="51">
        <f t="shared" si="8"/>
        <v>1.6994560000000001</v>
      </c>
      <c r="E17" s="52">
        <v>0.1207</v>
      </c>
      <c r="F17" s="51">
        <f t="shared" si="9"/>
        <v>15.779456</v>
      </c>
      <c r="G17" s="51">
        <f t="shared" si="10"/>
        <v>1.480579184</v>
      </c>
      <c r="H17" s="52">
        <f t="shared" si="5"/>
        <v>9.3829545454545457E-2</v>
      </c>
      <c r="I17" s="115"/>
      <c r="J17" s="53">
        <f t="shared" si="6"/>
        <v>0.08</v>
      </c>
      <c r="K17" s="54">
        <f t="shared" si="7"/>
        <v>0.39448640000000001</v>
      </c>
      <c r="L17" s="20">
        <f>SUM(F17+G17+I15+J17+K17)</f>
        <v>18.634521583999998</v>
      </c>
    </row>
    <row r="18" spans="2:12" ht="21.75" customHeight="1" x14ac:dyDescent="0.25">
      <c r="B18" s="116" t="s">
        <v>26</v>
      </c>
      <c r="C18" s="55">
        <v>17.809999999999999</v>
      </c>
      <c r="D18" s="43">
        <f t="shared" si="8"/>
        <v>2.149667</v>
      </c>
      <c r="E18" s="44">
        <v>0.1207</v>
      </c>
      <c r="F18" s="43">
        <f t="shared" si="9"/>
        <v>19.959667</v>
      </c>
      <c r="G18" s="43">
        <f t="shared" si="10"/>
        <v>2.0574483020000001</v>
      </c>
      <c r="H18" s="44">
        <f t="shared" si="5"/>
        <v>0.10308029197080293</v>
      </c>
      <c r="I18" s="113">
        <v>1.05</v>
      </c>
      <c r="J18" s="45">
        <f t="shared" si="6"/>
        <v>9.9999999999999992E-2</v>
      </c>
      <c r="K18" s="46">
        <f t="shared" si="7"/>
        <v>0.49899167500000002</v>
      </c>
      <c r="L18" s="37">
        <f>SUM(F18+G18+I18+J18+K18)</f>
        <v>23.666106977000002</v>
      </c>
    </row>
    <row r="19" spans="2:12" ht="21.75" customHeight="1" x14ac:dyDescent="0.25">
      <c r="B19" s="106"/>
      <c r="C19" s="13">
        <v>21.88</v>
      </c>
      <c r="D19" s="47">
        <f t="shared" si="8"/>
        <v>2.6409159999999998</v>
      </c>
      <c r="E19" s="48">
        <v>0.1207</v>
      </c>
      <c r="F19" s="47">
        <f t="shared" si="9"/>
        <v>24.520916</v>
      </c>
      <c r="G19" s="47">
        <f t="shared" si="10"/>
        <v>2.6869006640000004</v>
      </c>
      <c r="H19" s="48">
        <f t="shared" si="5"/>
        <v>0.10957586837294334</v>
      </c>
      <c r="I19" s="114"/>
      <c r="J19" s="49">
        <f t="shared" si="6"/>
        <v>0.13</v>
      </c>
      <c r="K19" s="50">
        <f t="shared" si="7"/>
        <v>0.61302290000000004</v>
      </c>
      <c r="L19" s="14">
        <f>SUM(F19+G19+I18+J19+K19)</f>
        <v>29.000839564</v>
      </c>
    </row>
    <row r="20" spans="2:12" ht="21.75" customHeight="1" thickBot="1" x14ac:dyDescent="0.3">
      <c r="B20" s="107"/>
      <c r="C20" s="15">
        <v>26.89</v>
      </c>
      <c r="D20" s="51">
        <f t="shared" si="8"/>
        <v>3.2456230000000001</v>
      </c>
      <c r="E20" s="52">
        <v>0.1207</v>
      </c>
      <c r="F20" s="51">
        <f t="shared" si="9"/>
        <v>30.135623000000002</v>
      </c>
      <c r="G20" s="51">
        <f t="shared" si="10"/>
        <v>3.4617302300000006</v>
      </c>
      <c r="H20" s="52">
        <f t="shared" si="5"/>
        <v>0.11487169951654891</v>
      </c>
      <c r="I20" s="115"/>
      <c r="J20" s="53">
        <f t="shared" si="6"/>
        <v>0.16</v>
      </c>
      <c r="K20" s="54">
        <f t="shared" si="7"/>
        <v>0.75339057500000006</v>
      </c>
      <c r="L20" s="20">
        <f>SUM(F20+G20+I18+J20+K20)</f>
        <v>35.560743804999994</v>
      </c>
    </row>
    <row r="22" spans="2:12" ht="15.75" thickBot="1" x14ac:dyDescent="0.3"/>
    <row r="23" spans="2:12" ht="19.5" thickBot="1" x14ac:dyDescent="0.3">
      <c r="B23" s="97" t="s">
        <v>28</v>
      </c>
      <c r="C23" s="98"/>
    </row>
    <row r="24" spans="2:12" ht="48" thickBot="1" x14ac:dyDescent="0.3">
      <c r="B24" s="27" t="s">
        <v>1</v>
      </c>
      <c r="C24" s="28" t="s">
        <v>2</v>
      </c>
      <c r="D24" s="29" t="s">
        <v>3</v>
      </c>
      <c r="E24" s="30" t="s">
        <v>4</v>
      </c>
      <c r="F24" s="31" t="s">
        <v>5</v>
      </c>
      <c r="G24" s="29" t="s">
        <v>6</v>
      </c>
      <c r="H24" s="30" t="s">
        <v>7</v>
      </c>
      <c r="I24" s="29" t="s">
        <v>8</v>
      </c>
      <c r="J24" s="28" t="s">
        <v>9</v>
      </c>
      <c r="K24" s="32" t="s">
        <v>10</v>
      </c>
      <c r="L24" s="7" t="s">
        <v>11</v>
      </c>
    </row>
    <row r="25" spans="2:12" ht="21.75" customHeight="1" x14ac:dyDescent="0.25">
      <c r="B25" s="99" t="s">
        <v>25</v>
      </c>
      <c r="C25" s="33">
        <v>8.82</v>
      </c>
      <c r="D25" s="56">
        <f t="shared" ref="D25:D30" si="11">C25*E25</f>
        <v>1.0645740000000001</v>
      </c>
      <c r="E25" s="57">
        <v>0.1207</v>
      </c>
      <c r="F25" s="56">
        <f>C25+D25</f>
        <v>9.8845740000000006</v>
      </c>
      <c r="G25" s="56">
        <f>F25*H25</f>
        <v>1.3640712120000003</v>
      </c>
      <c r="H25" s="57">
        <v>0.13800000000000001</v>
      </c>
      <c r="I25" s="109">
        <v>0.88</v>
      </c>
      <c r="J25" s="33">
        <f>F25*0.5%</f>
        <v>4.9422870000000008E-2</v>
      </c>
      <c r="K25" s="58">
        <f>F25*3%</f>
        <v>0.29653721999999999</v>
      </c>
      <c r="L25" s="59">
        <f>SUM(F25+G25+I25+J25+K25)</f>
        <v>12.474605302000002</v>
      </c>
    </row>
    <row r="26" spans="2:12" ht="21.75" customHeight="1" x14ac:dyDescent="0.25">
      <c r="B26" s="100"/>
      <c r="C26" s="8">
        <v>10.33</v>
      </c>
      <c r="D26" s="60">
        <f t="shared" si="11"/>
        <v>1.246831</v>
      </c>
      <c r="E26" s="61">
        <v>0.1207</v>
      </c>
      <c r="F26" s="60">
        <f t="shared" ref="F26:F30" si="12">C26+D26</f>
        <v>11.576831</v>
      </c>
      <c r="G26" s="60">
        <f t="shared" ref="G26:G30" si="13">F26*H26</f>
        <v>1.5976026780000001</v>
      </c>
      <c r="H26" s="61">
        <v>0.13800000000000001</v>
      </c>
      <c r="I26" s="110"/>
      <c r="J26" s="8">
        <f t="shared" ref="J26:J30" si="14">F26*0.5%</f>
        <v>5.7884155E-2</v>
      </c>
      <c r="K26" s="62">
        <f t="shared" ref="K26:K30" si="15">F26*3%</f>
        <v>0.34730493000000001</v>
      </c>
      <c r="L26" s="63">
        <f>SUM(F26+G26+I25+J26+K26)</f>
        <v>14.459622763</v>
      </c>
    </row>
    <row r="27" spans="2:12" ht="21.75" customHeight="1" thickBot="1" x14ac:dyDescent="0.3">
      <c r="B27" s="101"/>
      <c r="C27" s="18">
        <v>14.08</v>
      </c>
      <c r="D27" s="64">
        <f t="shared" si="11"/>
        <v>1.6994560000000001</v>
      </c>
      <c r="E27" s="65">
        <v>0.1207</v>
      </c>
      <c r="F27" s="64">
        <f t="shared" si="12"/>
        <v>15.779456</v>
      </c>
      <c r="G27" s="64">
        <f t="shared" si="13"/>
        <v>2.1775649280000002</v>
      </c>
      <c r="H27" s="65">
        <v>0.13800000000000001</v>
      </c>
      <c r="I27" s="111"/>
      <c r="J27" s="18">
        <f t="shared" si="14"/>
        <v>7.889728E-2</v>
      </c>
      <c r="K27" s="66">
        <f t="shared" si="15"/>
        <v>0.47338367999999997</v>
      </c>
      <c r="L27" s="67">
        <f>SUM(F27+G27+I25+J27+K27)</f>
        <v>19.389301887999999</v>
      </c>
    </row>
    <row r="28" spans="2:12" ht="21.75" customHeight="1" x14ac:dyDescent="0.25">
      <c r="B28" s="105" t="s">
        <v>26</v>
      </c>
      <c r="C28" s="38">
        <v>17.809999999999999</v>
      </c>
      <c r="D28" s="68">
        <f t="shared" si="11"/>
        <v>2.149667</v>
      </c>
      <c r="E28" s="69">
        <v>0.1207</v>
      </c>
      <c r="F28" s="68">
        <f t="shared" si="12"/>
        <v>19.959667</v>
      </c>
      <c r="G28" s="68">
        <f t="shared" si="13"/>
        <v>2.7544340460000001</v>
      </c>
      <c r="H28" s="69">
        <v>0.13800000000000001</v>
      </c>
      <c r="I28" s="112">
        <v>1.08</v>
      </c>
      <c r="J28" s="41">
        <f t="shared" si="14"/>
        <v>9.9798335000000002E-2</v>
      </c>
      <c r="K28" s="70">
        <f t="shared" si="15"/>
        <v>0.59879000999999998</v>
      </c>
      <c r="L28" s="71">
        <f>SUM(F28+G28+I28+J28+K28)</f>
        <v>24.492689390999999</v>
      </c>
    </row>
    <row r="29" spans="2:12" ht="21.75" customHeight="1" x14ac:dyDescent="0.25">
      <c r="B29" s="106"/>
      <c r="C29" s="13">
        <v>21.88</v>
      </c>
      <c r="D29" s="60">
        <f t="shared" si="11"/>
        <v>2.6409159999999998</v>
      </c>
      <c r="E29" s="61">
        <v>0.1207</v>
      </c>
      <c r="F29" s="60">
        <f t="shared" si="12"/>
        <v>24.520916</v>
      </c>
      <c r="G29" s="60">
        <f t="shared" si="13"/>
        <v>3.3838864080000004</v>
      </c>
      <c r="H29" s="61">
        <v>0.13800000000000001</v>
      </c>
      <c r="I29" s="110"/>
      <c r="J29" s="8">
        <f t="shared" si="14"/>
        <v>0.12260458</v>
      </c>
      <c r="K29" s="62">
        <f t="shared" si="15"/>
        <v>0.73562748</v>
      </c>
      <c r="L29" s="63">
        <f>SUM(F29+G29+I28+J29+K29)</f>
        <v>29.843034468000003</v>
      </c>
    </row>
    <row r="30" spans="2:12" ht="21.75" customHeight="1" thickBot="1" x14ac:dyDescent="0.3">
      <c r="B30" s="107"/>
      <c r="C30" s="15">
        <v>26.89</v>
      </c>
      <c r="D30" s="64">
        <f t="shared" si="11"/>
        <v>3.2456230000000001</v>
      </c>
      <c r="E30" s="61">
        <v>0.1207</v>
      </c>
      <c r="F30" s="64">
        <f t="shared" si="12"/>
        <v>30.135623000000002</v>
      </c>
      <c r="G30" s="64">
        <f t="shared" si="13"/>
        <v>4.1587159740000006</v>
      </c>
      <c r="H30" s="65">
        <v>0.13800000000000001</v>
      </c>
      <c r="I30" s="111"/>
      <c r="J30" s="18">
        <f t="shared" si="14"/>
        <v>0.15067811500000003</v>
      </c>
      <c r="K30" s="66">
        <f t="shared" si="15"/>
        <v>0.90406869000000001</v>
      </c>
      <c r="L30" s="67">
        <f>SUM(F30+G30+I28+J30+K30)</f>
        <v>36.429085779000005</v>
      </c>
    </row>
    <row r="32" spans="2:12" ht="15.75" thickBot="1" x14ac:dyDescent="0.3"/>
    <row r="33" spans="2:12" ht="19.5" thickBot="1" x14ac:dyDescent="0.3">
      <c r="B33" s="97" t="s">
        <v>29</v>
      </c>
      <c r="C33" s="98"/>
    </row>
    <row r="34" spans="2:12" ht="48" thickBot="1" x14ac:dyDescent="0.3">
      <c r="B34" s="27" t="s">
        <v>1</v>
      </c>
      <c r="C34" s="28" t="s">
        <v>2</v>
      </c>
      <c r="D34" s="29" t="s">
        <v>3</v>
      </c>
      <c r="E34" s="30" t="s">
        <v>4</v>
      </c>
      <c r="F34" s="31" t="s">
        <v>5</v>
      </c>
      <c r="G34" s="29" t="s">
        <v>6</v>
      </c>
      <c r="H34" s="30" t="s">
        <v>7</v>
      </c>
      <c r="I34" s="29" t="s">
        <v>8</v>
      </c>
      <c r="J34" s="28" t="s">
        <v>9</v>
      </c>
      <c r="K34" s="32" t="s">
        <v>10</v>
      </c>
      <c r="L34" s="7" t="s">
        <v>11</v>
      </c>
    </row>
    <row r="35" spans="2:12" ht="21.75" customHeight="1" x14ac:dyDescent="0.25">
      <c r="B35" s="99" t="s">
        <v>25</v>
      </c>
      <c r="C35" s="33">
        <v>8.82</v>
      </c>
      <c r="D35" s="34">
        <v>1.141013275862069</v>
      </c>
      <c r="E35" s="35">
        <v>0.1207</v>
      </c>
      <c r="F35" s="34">
        <v>9.9610132758620686</v>
      </c>
      <c r="G35" s="34">
        <v>0.63411000000000006</v>
      </c>
      <c r="H35" s="35">
        <v>6.3659186313565222E-2</v>
      </c>
      <c r="I35" s="102">
        <v>1.2</v>
      </c>
      <c r="J35" s="33">
        <v>4.9805066379310342E-2</v>
      </c>
      <c r="K35" s="36">
        <v>0.29883039827586205</v>
      </c>
      <c r="L35" s="37">
        <f>SUM(F35+G35+I35+J35+K35)</f>
        <v>12.14375874051724</v>
      </c>
    </row>
    <row r="36" spans="2:12" ht="21.75" customHeight="1" x14ac:dyDescent="0.25">
      <c r="B36" s="100"/>
      <c r="C36" s="8">
        <v>10.33</v>
      </c>
      <c r="D36" s="9">
        <v>1.3484039655172415</v>
      </c>
      <c r="E36" s="10">
        <v>0.1207</v>
      </c>
      <c r="F36" s="9">
        <v>11.678403965517241</v>
      </c>
      <c r="G36" s="9">
        <v>0.84249000000000007</v>
      </c>
      <c r="H36" s="10">
        <v>7.2140850966246381E-2</v>
      </c>
      <c r="I36" s="103"/>
      <c r="J36" s="8">
        <v>5.8392019827586204E-2</v>
      </c>
      <c r="K36" s="11">
        <v>0.35035211896551721</v>
      </c>
      <c r="L36" s="14">
        <f>SUM(F36+G36+I35+J36+K36)</f>
        <v>14.129638104310343</v>
      </c>
    </row>
    <row r="37" spans="2:12" ht="21.75" customHeight="1" thickBot="1" x14ac:dyDescent="0.3">
      <c r="B37" s="101"/>
      <c r="C37" s="18">
        <v>14.08</v>
      </c>
      <c r="D37" s="16">
        <v>1.8634470689655174</v>
      </c>
      <c r="E37" s="17">
        <v>0.1207</v>
      </c>
      <c r="F37" s="16">
        <v>15.943447068965517</v>
      </c>
      <c r="G37" s="16">
        <v>1.3599900000000003</v>
      </c>
      <c r="H37" s="17">
        <v>8.530087590953081E-2</v>
      </c>
      <c r="I37" s="104"/>
      <c r="J37" s="18">
        <v>7.9717235344827581E-2</v>
      </c>
      <c r="K37" s="19">
        <v>0.47830341206896548</v>
      </c>
      <c r="L37" s="20">
        <f>SUM(F37+G37+I35+J37+K37)</f>
        <v>19.061457716379309</v>
      </c>
    </row>
    <row r="38" spans="2:12" ht="21.75" customHeight="1" x14ac:dyDescent="0.25">
      <c r="B38" s="105" t="s">
        <v>26</v>
      </c>
      <c r="C38" s="38">
        <v>17.809999999999999</v>
      </c>
      <c r="D38" s="39">
        <v>2.3757432758620687</v>
      </c>
      <c r="E38" s="40">
        <v>0.1207</v>
      </c>
      <c r="F38" s="39">
        <v>20.185743275862066</v>
      </c>
      <c r="G38" s="39">
        <v>1.87473</v>
      </c>
      <c r="H38" s="40">
        <v>9.287396428160194E-2</v>
      </c>
      <c r="I38" s="108">
        <v>1.2</v>
      </c>
      <c r="J38" s="41">
        <v>0.10092871637931033</v>
      </c>
      <c r="K38" s="42">
        <v>0.60557229827586201</v>
      </c>
      <c r="L38" s="12">
        <f>SUM(F38+G38+I38+J38+K38)</f>
        <v>23.966974290517239</v>
      </c>
    </row>
    <row r="39" spans="2:12" ht="21.75" customHeight="1" x14ac:dyDescent="0.25">
      <c r="B39" s="106"/>
      <c r="C39" s="13">
        <v>21.88</v>
      </c>
      <c r="D39" s="9">
        <v>2.9347367241379305</v>
      </c>
      <c r="E39" s="10">
        <v>0.1207</v>
      </c>
      <c r="F39" s="9">
        <v>24.81473672413793</v>
      </c>
      <c r="G39" s="9">
        <v>2.4363900000000003</v>
      </c>
      <c r="H39" s="10">
        <v>9.818318957339818E-2</v>
      </c>
      <c r="I39" s="103"/>
      <c r="J39" s="8">
        <v>0.12407368362068966</v>
      </c>
      <c r="K39" s="11">
        <v>0.74444210172413783</v>
      </c>
      <c r="L39" s="14">
        <f>SUM(F39+G39+I38+J39+K39)</f>
        <v>29.319642509482755</v>
      </c>
    </row>
    <row r="40" spans="2:12" ht="21.75" customHeight="1" thickBot="1" x14ac:dyDescent="0.3">
      <c r="B40" s="107"/>
      <c r="C40" s="15">
        <v>26.89</v>
      </c>
      <c r="D40" s="16">
        <v>3.6228343103448277</v>
      </c>
      <c r="E40" s="17">
        <v>0.1207</v>
      </c>
      <c r="F40" s="16">
        <v>30.512834310344829</v>
      </c>
      <c r="G40" s="16">
        <v>3.1277699999999999</v>
      </c>
      <c r="H40" s="17">
        <v>0.10250670154688271</v>
      </c>
      <c r="I40" s="104"/>
      <c r="J40" s="18">
        <v>0.15256417155172414</v>
      </c>
      <c r="K40" s="19">
        <v>0.91538502931034482</v>
      </c>
      <c r="L40" s="20">
        <f>SUM(F40+G40+I38+J40+K40)</f>
        <v>35.908553511206897</v>
      </c>
    </row>
    <row r="42" spans="2:12" ht="15.75" thickBot="1" x14ac:dyDescent="0.3"/>
    <row r="43" spans="2:12" ht="19.5" thickBot="1" x14ac:dyDescent="0.3">
      <c r="B43" s="97" t="s">
        <v>30</v>
      </c>
      <c r="C43" s="98"/>
    </row>
    <row r="44" spans="2:12" ht="48" thickBot="1" x14ac:dyDescent="0.3">
      <c r="B44" s="27" t="s">
        <v>1</v>
      </c>
      <c r="C44" s="28" t="s">
        <v>2</v>
      </c>
      <c r="D44" s="29" t="s">
        <v>3</v>
      </c>
      <c r="E44" s="30" t="s">
        <v>4</v>
      </c>
      <c r="F44" s="31" t="s">
        <v>5</v>
      </c>
      <c r="G44" s="29" t="s">
        <v>6</v>
      </c>
      <c r="H44" s="30" t="s">
        <v>7</v>
      </c>
      <c r="I44" s="29" t="s">
        <v>8</v>
      </c>
      <c r="J44" s="28" t="s">
        <v>9</v>
      </c>
      <c r="K44" s="32" t="s">
        <v>10</v>
      </c>
      <c r="L44" s="7" t="s">
        <v>11</v>
      </c>
    </row>
    <row r="45" spans="2:12" ht="21.75" customHeight="1" x14ac:dyDescent="0.25">
      <c r="B45" s="99" t="s">
        <v>25</v>
      </c>
      <c r="C45" s="33">
        <v>8.82</v>
      </c>
      <c r="D45" s="34">
        <v>1.06</v>
      </c>
      <c r="E45" s="35">
        <v>0.1207</v>
      </c>
      <c r="F45" s="34">
        <v>9.8800000000000008</v>
      </c>
      <c r="G45" s="34">
        <v>0.89</v>
      </c>
      <c r="H45" s="35">
        <v>0.09</v>
      </c>
      <c r="I45" s="102">
        <v>0.85</v>
      </c>
      <c r="J45" s="33">
        <v>0.1</v>
      </c>
      <c r="K45" s="36">
        <v>0.2</v>
      </c>
      <c r="L45" s="37">
        <v>11.92</v>
      </c>
    </row>
    <row r="46" spans="2:12" ht="21.75" customHeight="1" x14ac:dyDescent="0.25">
      <c r="B46" s="100"/>
      <c r="C46" s="8">
        <v>10.33</v>
      </c>
      <c r="D46" s="9">
        <v>1.25</v>
      </c>
      <c r="E46" s="10">
        <v>0.1207</v>
      </c>
      <c r="F46" s="9">
        <v>11.58</v>
      </c>
      <c r="G46" s="9">
        <v>1.04</v>
      </c>
      <c r="H46" s="10">
        <v>0.09</v>
      </c>
      <c r="I46" s="103"/>
      <c r="J46" s="8">
        <v>0.12</v>
      </c>
      <c r="K46" s="11">
        <v>0.23</v>
      </c>
      <c r="L46" s="14">
        <v>13.82</v>
      </c>
    </row>
    <row r="47" spans="2:12" ht="21.75" customHeight="1" thickBot="1" x14ac:dyDescent="0.3">
      <c r="B47" s="101"/>
      <c r="C47" s="18">
        <v>14.08</v>
      </c>
      <c r="D47" s="16">
        <v>1.7</v>
      </c>
      <c r="E47" s="17">
        <v>0.1207</v>
      </c>
      <c r="F47" s="16">
        <v>15.78</v>
      </c>
      <c r="G47" s="16">
        <v>1.42</v>
      </c>
      <c r="H47" s="17">
        <v>0.09</v>
      </c>
      <c r="I47" s="104"/>
      <c r="J47" s="18">
        <v>0.16</v>
      </c>
      <c r="K47" s="19">
        <v>0.32</v>
      </c>
      <c r="L47" s="20">
        <v>18.53</v>
      </c>
    </row>
    <row r="48" spans="2:12" ht="21.75" customHeight="1" x14ac:dyDescent="0.25">
      <c r="B48" s="105" t="s">
        <v>26</v>
      </c>
      <c r="C48" s="38">
        <v>17.809999999999999</v>
      </c>
      <c r="D48" s="39">
        <v>2.15</v>
      </c>
      <c r="E48" s="40">
        <v>0.1207</v>
      </c>
      <c r="F48" s="39">
        <v>19.96</v>
      </c>
      <c r="G48" s="39">
        <v>2.2000000000000002</v>
      </c>
      <c r="H48" s="40">
        <v>0.11</v>
      </c>
      <c r="I48" s="108">
        <v>2</v>
      </c>
      <c r="J48" s="41">
        <v>0.2</v>
      </c>
      <c r="K48" s="42">
        <v>0.4</v>
      </c>
      <c r="L48" s="12">
        <v>24.75</v>
      </c>
    </row>
    <row r="49" spans="2:12" ht="21.75" customHeight="1" x14ac:dyDescent="0.25">
      <c r="B49" s="106"/>
      <c r="C49" s="13">
        <v>21.88</v>
      </c>
      <c r="D49" s="9">
        <v>2.64</v>
      </c>
      <c r="E49" s="10">
        <v>0.1207</v>
      </c>
      <c r="F49" s="9">
        <v>24.52</v>
      </c>
      <c r="G49" s="9">
        <v>2.7</v>
      </c>
      <c r="H49" s="10">
        <v>0.11</v>
      </c>
      <c r="I49" s="103"/>
      <c r="J49" s="8">
        <v>0.25</v>
      </c>
      <c r="K49" s="11">
        <v>0.49</v>
      </c>
      <c r="L49" s="14">
        <v>29.96</v>
      </c>
    </row>
    <row r="50" spans="2:12" ht="21.75" customHeight="1" thickBot="1" x14ac:dyDescent="0.3">
      <c r="B50" s="107"/>
      <c r="C50" s="15">
        <v>26.89</v>
      </c>
      <c r="D50" s="16">
        <v>3.25</v>
      </c>
      <c r="E50" s="17">
        <v>0.1207</v>
      </c>
      <c r="F50" s="16">
        <v>30.14</v>
      </c>
      <c r="G50" s="16">
        <v>3.31</v>
      </c>
      <c r="H50" s="17">
        <v>0.11</v>
      </c>
      <c r="I50" s="104"/>
      <c r="J50" s="18">
        <v>0.31</v>
      </c>
      <c r="K50" s="19">
        <v>0.6</v>
      </c>
      <c r="L50" s="20">
        <v>36.36</v>
      </c>
    </row>
    <row r="52" spans="2:12" ht="15.75" thickBot="1" x14ac:dyDescent="0.3"/>
    <row r="53" spans="2:12" ht="19.5" thickBot="1" x14ac:dyDescent="0.3">
      <c r="B53" s="97" t="s">
        <v>31</v>
      </c>
      <c r="C53" s="98"/>
    </row>
    <row r="54" spans="2:12" ht="48" thickBot="1" x14ac:dyDescent="0.3">
      <c r="B54" s="27" t="s">
        <v>1</v>
      </c>
      <c r="C54" s="28" t="s">
        <v>2</v>
      </c>
      <c r="D54" s="29" t="s">
        <v>3</v>
      </c>
      <c r="E54" s="30" t="s">
        <v>4</v>
      </c>
      <c r="F54" s="31" t="s">
        <v>5</v>
      </c>
      <c r="G54" s="29" t="s">
        <v>6</v>
      </c>
      <c r="H54" s="30" t="s">
        <v>7</v>
      </c>
      <c r="I54" s="29" t="s">
        <v>8</v>
      </c>
      <c r="J54" s="28" t="s">
        <v>9</v>
      </c>
      <c r="K54" s="32" t="s">
        <v>10</v>
      </c>
      <c r="L54" s="7" t="s">
        <v>11</v>
      </c>
    </row>
    <row r="55" spans="2:12" ht="21.75" customHeight="1" x14ac:dyDescent="0.25">
      <c r="B55" s="99" t="s">
        <v>25</v>
      </c>
      <c r="C55" s="33">
        <v>8.82</v>
      </c>
      <c r="D55" s="34">
        <f>C55*E55</f>
        <v>1.0645740000000001</v>
      </c>
      <c r="E55" s="35">
        <v>0.1207</v>
      </c>
      <c r="F55" s="34">
        <f>C55+D55</f>
        <v>9.8845740000000006</v>
      </c>
      <c r="G55" s="34">
        <f>(((F55*35)-166)*13.8%)/35</f>
        <v>0.70955692628571454</v>
      </c>
      <c r="H55" s="72">
        <v>0.13800000000000001</v>
      </c>
      <c r="I55" s="102">
        <v>1.25</v>
      </c>
      <c r="J55" s="33">
        <f>F55*0.5%</f>
        <v>4.9422870000000008E-2</v>
      </c>
      <c r="K55" s="36">
        <f>F55*2.5%</f>
        <v>0.24711435000000004</v>
      </c>
      <c r="L55" s="37">
        <f>SUM(F55+G55+I55+J55+K55)</f>
        <v>12.140668146285716</v>
      </c>
    </row>
    <row r="56" spans="2:12" ht="21.75" customHeight="1" x14ac:dyDescent="0.25">
      <c r="B56" s="100"/>
      <c r="C56" s="8">
        <v>10.33</v>
      </c>
      <c r="D56" s="9">
        <f t="shared" ref="D56:D60" si="16">C56*E56</f>
        <v>1.246831</v>
      </c>
      <c r="E56" s="10">
        <v>0.1207</v>
      </c>
      <c r="F56" s="9">
        <f t="shared" ref="F56:F60" si="17">C56+D56</f>
        <v>11.576831</v>
      </c>
      <c r="G56" s="9">
        <f t="shared" ref="G56:G60" si="18">(((F56*35)-166)*13.8%)/35</f>
        <v>0.94308839228571451</v>
      </c>
      <c r="H56" s="73">
        <v>0.13800000000000001</v>
      </c>
      <c r="I56" s="103"/>
      <c r="J56" s="8">
        <f t="shared" ref="J56:J60" si="19">F56*0.5%</f>
        <v>5.7884155E-2</v>
      </c>
      <c r="K56" s="11">
        <f t="shared" ref="K56:K60" si="20">F56*2.5%</f>
        <v>0.28942077500000002</v>
      </c>
      <c r="L56" s="14">
        <f>SUM(F56+G56+I55+J56+K56)</f>
        <v>14.117224322285715</v>
      </c>
    </row>
    <row r="57" spans="2:12" ht="21.75" customHeight="1" thickBot="1" x14ac:dyDescent="0.3">
      <c r="B57" s="101"/>
      <c r="C57" s="18">
        <v>14.08</v>
      </c>
      <c r="D57" s="16">
        <f t="shared" si="16"/>
        <v>1.6994560000000001</v>
      </c>
      <c r="E57" s="17">
        <v>0.1207</v>
      </c>
      <c r="F57" s="16">
        <f t="shared" si="17"/>
        <v>15.779456</v>
      </c>
      <c r="G57" s="16">
        <f t="shared" si="18"/>
        <v>1.523050642285714</v>
      </c>
      <c r="H57" s="74">
        <v>0.13800000000000001</v>
      </c>
      <c r="I57" s="104"/>
      <c r="J57" s="18">
        <f t="shared" si="19"/>
        <v>7.889728E-2</v>
      </c>
      <c r="K57" s="19">
        <f t="shared" si="20"/>
        <v>0.39448640000000001</v>
      </c>
      <c r="L57" s="20">
        <f>SUM(F57+G57+I55+J57+K57)</f>
        <v>19.025890322285715</v>
      </c>
    </row>
    <row r="58" spans="2:12" ht="21.75" customHeight="1" x14ac:dyDescent="0.25">
      <c r="B58" s="105" t="s">
        <v>26</v>
      </c>
      <c r="C58" s="38">
        <v>17.809999999999999</v>
      </c>
      <c r="D58" s="39">
        <f t="shared" si="16"/>
        <v>2.149667</v>
      </c>
      <c r="E58" s="40">
        <v>0.1207</v>
      </c>
      <c r="F58" s="39">
        <f t="shared" si="17"/>
        <v>19.959667</v>
      </c>
      <c r="G58" s="39">
        <f t="shared" si="18"/>
        <v>2.0999197602857143</v>
      </c>
      <c r="H58" s="75">
        <v>0.13800000000000001</v>
      </c>
      <c r="I58" s="108">
        <v>1.4</v>
      </c>
      <c r="J58" s="41">
        <f t="shared" si="19"/>
        <v>9.9798335000000002E-2</v>
      </c>
      <c r="K58" s="42">
        <f t="shared" si="20"/>
        <v>0.49899167500000002</v>
      </c>
      <c r="L58" s="12">
        <f>SUM(F58+G58+I58+J58+K58)</f>
        <v>24.058376770285712</v>
      </c>
    </row>
    <row r="59" spans="2:12" ht="21.75" customHeight="1" x14ac:dyDescent="0.25">
      <c r="B59" s="106"/>
      <c r="C59" s="13">
        <v>21.88</v>
      </c>
      <c r="D59" s="9">
        <f t="shared" si="16"/>
        <v>2.6409159999999998</v>
      </c>
      <c r="E59" s="10">
        <v>0.1207</v>
      </c>
      <c r="F59" s="9">
        <f t="shared" si="17"/>
        <v>24.520916</v>
      </c>
      <c r="G59" s="9">
        <f t="shared" si="18"/>
        <v>2.7293721222857146</v>
      </c>
      <c r="H59" s="73">
        <v>0.13800000000000001</v>
      </c>
      <c r="I59" s="103"/>
      <c r="J59" s="8">
        <f t="shared" si="19"/>
        <v>0.12260458</v>
      </c>
      <c r="K59" s="11">
        <f t="shared" si="20"/>
        <v>0.61302290000000004</v>
      </c>
      <c r="L59" s="14">
        <f>SUM(F59+G59+I58+J59+K59)</f>
        <v>29.385915602285714</v>
      </c>
    </row>
    <row r="60" spans="2:12" ht="21.75" customHeight="1" thickBot="1" x14ac:dyDescent="0.3">
      <c r="B60" s="107"/>
      <c r="C60" s="15">
        <v>26.89</v>
      </c>
      <c r="D60" s="16">
        <f t="shared" si="16"/>
        <v>3.2456230000000001</v>
      </c>
      <c r="E60" s="17">
        <v>0.1207</v>
      </c>
      <c r="F60" s="16">
        <f t="shared" si="17"/>
        <v>30.135623000000002</v>
      </c>
      <c r="G60" s="16">
        <f t="shared" si="18"/>
        <v>3.5042016882857148</v>
      </c>
      <c r="H60" s="74">
        <v>0.13800000000000001</v>
      </c>
      <c r="I60" s="104"/>
      <c r="J60" s="18">
        <f t="shared" si="19"/>
        <v>0.15067811500000003</v>
      </c>
      <c r="K60" s="19">
        <f t="shared" si="20"/>
        <v>0.75339057500000006</v>
      </c>
      <c r="L60" s="20">
        <f>SUM(F60+G60+I58+J60+K60)</f>
        <v>35.943893378285708</v>
      </c>
    </row>
  </sheetData>
  <mergeCells count="31">
    <mergeCell ref="B23:C23"/>
    <mergeCell ref="B1:C1"/>
    <mergeCell ref="B3:C3"/>
    <mergeCell ref="B5:B7"/>
    <mergeCell ref="I5:I7"/>
    <mergeCell ref="B8:B10"/>
    <mergeCell ref="I8:I10"/>
    <mergeCell ref="B13:C13"/>
    <mergeCell ref="B15:B17"/>
    <mergeCell ref="I15:I17"/>
    <mergeCell ref="B18:B20"/>
    <mergeCell ref="I18:I20"/>
    <mergeCell ref="B48:B50"/>
    <mergeCell ref="I48:I50"/>
    <mergeCell ref="B25:B27"/>
    <mergeCell ref="I25:I27"/>
    <mergeCell ref="B28:B30"/>
    <mergeCell ref="I28:I30"/>
    <mergeCell ref="B33:C33"/>
    <mergeCell ref="B35:B37"/>
    <mergeCell ref="I35:I37"/>
    <mergeCell ref="B38:B40"/>
    <mergeCell ref="I38:I40"/>
    <mergeCell ref="B43:C43"/>
    <mergeCell ref="B45:B47"/>
    <mergeCell ref="I45:I47"/>
    <mergeCell ref="B53:C53"/>
    <mergeCell ref="B55:B57"/>
    <mergeCell ref="I55:I57"/>
    <mergeCell ref="B58:B60"/>
    <mergeCell ref="I58:I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C511-C19B-4356-B50B-CDC0C53B5CBB}">
  <dimension ref="B1:L60"/>
  <sheetViews>
    <sheetView topLeftCell="A46" workbookViewId="0">
      <selection activeCell="F66" sqref="F66:F67"/>
    </sheetView>
  </sheetViews>
  <sheetFormatPr defaultRowHeight="15" x14ac:dyDescent="0.25"/>
  <cols>
    <col min="2" max="3" width="16.5703125" customWidth="1"/>
    <col min="4" max="12" width="11.5703125" customWidth="1"/>
  </cols>
  <sheetData>
    <row r="1" spans="2:12" ht="19.5" thickBot="1" x14ac:dyDescent="0.3">
      <c r="B1" s="97" t="s">
        <v>32</v>
      </c>
      <c r="C1" s="98"/>
    </row>
    <row r="2" spans="2:12" ht="15.75" thickBot="1" x14ac:dyDescent="0.3"/>
    <row r="3" spans="2:12" ht="19.5" thickBot="1" x14ac:dyDescent="0.3">
      <c r="B3" s="97" t="s">
        <v>24</v>
      </c>
      <c r="C3" s="98"/>
    </row>
    <row r="4" spans="2:12" ht="63.75" thickBot="1" x14ac:dyDescent="0.3">
      <c r="B4" s="27" t="s">
        <v>1</v>
      </c>
      <c r="C4" s="28" t="s">
        <v>2</v>
      </c>
      <c r="D4" s="29" t="s">
        <v>3</v>
      </c>
      <c r="E4" s="30" t="s">
        <v>4</v>
      </c>
      <c r="F4" s="31" t="s">
        <v>5</v>
      </c>
      <c r="G4" s="29" t="s">
        <v>6</v>
      </c>
      <c r="H4" s="30" t="s">
        <v>7</v>
      </c>
      <c r="I4" s="29" t="s">
        <v>8</v>
      </c>
      <c r="J4" s="28" t="s">
        <v>9</v>
      </c>
      <c r="K4" s="32" t="s">
        <v>10</v>
      </c>
      <c r="L4" s="7" t="s">
        <v>11</v>
      </c>
    </row>
    <row r="5" spans="2:12" ht="21.75" customHeight="1" x14ac:dyDescent="0.25">
      <c r="B5" s="99" t="s">
        <v>25</v>
      </c>
      <c r="C5" s="33">
        <v>8.82</v>
      </c>
      <c r="D5" s="34">
        <f>C5*E5</f>
        <v>1.0645740000000001</v>
      </c>
      <c r="E5" s="35">
        <v>0.1207</v>
      </c>
      <c r="F5" s="34">
        <f>C5+D5</f>
        <v>9.8845740000000006</v>
      </c>
      <c r="G5" s="34">
        <f>F5*H5</f>
        <v>1.3640712120000003</v>
      </c>
      <c r="H5" s="35">
        <v>0.13800000000000001</v>
      </c>
      <c r="I5" s="102">
        <v>0.7</v>
      </c>
      <c r="J5" s="33">
        <f>SUM(C5+D5)*0.5%</f>
        <v>4.9422870000000008E-2</v>
      </c>
      <c r="K5" s="36">
        <f>SUM(C5+D5)*3%</f>
        <v>0.29653721999999999</v>
      </c>
      <c r="L5" s="37">
        <f>SUM(F5+G5+I5+J5+K5)</f>
        <v>12.294605302000001</v>
      </c>
    </row>
    <row r="6" spans="2:12" ht="21.75" customHeight="1" x14ac:dyDescent="0.25">
      <c r="B6" s="100"/>
      <c r="C6" s="8">
        <v>10.33</v>
      </c>
      <c r="D6" s="9">
        <f t="shared" ref="D6:D10" si="0">C6*E6</f>
        <v>1.246831</v>
      </c>
      <c r="E6" s="10">
        <v>0.1207</v>
      </c>
      <c r="F6" s="9">
        <f t="shared" ref="F6:F10" si="1">C6+D6</f>
        <v>11.576831</v>
      </c>
      <c r="G6" s="9">
        <f t="shared" ref="G6:G10" si="2">F6*H6</f>
        <v>1.5976026780000001</v>
      </c>
      <c r="H6" s="10">
        <v>0.13800000000000001</v>
      </c>
      <c r="I6" s="103"/>
      <c r="J6" s="8">
        <f t="shared" ref="J6:J10" si="3">SUM(C6+D6)*0.5%</f>
        <v>5.7884155E-2</v>
      </c>
      <c r="K6" s="11">
        <f t="shared" ref="K6:K10" si="4">SUM(C6+D6)*3%</f>
        <v>0.34730493000000001</v>
      </c>
      <c r="L6" s="14">
        <f>SUM(F6+G6+I5+J6+K6)</f>
        <v>14.279622762999999</v>
      </c>
    </row>
    <row r="7" spans="2:12" ht="21.75" customHeight="1" thickBot="1" x14ac:dyDescent="0.3">
      <c r="B7" s="101"/>
      <c r="C7" s="18">
        <v>14.08</v>
      </c>
      <c r="D7" s="16">
        <f t="shared" si="0"/>
        <v>1.6994560000000001</v>
      </c>
      <c r="E7" s="17">
        <v>0.1207</v>
      </c>
      <c r="F7" s="16">
        <f t="shared" si="1"/>
        <v>15.779456</v>
      </c>
      <c r="G7" s="16">
        <f t="shared" si="2"/>
        <v>2.1775649280000002</v>
      </c>
      <c r="H7" s="17">
        <v>0.13800000000000001</v>
      </c>
      <c r="I7" s="104"/>
      <c r="J7" s="18">
        <f t="shared" si="3"/>
        <v>7.889728E-2</v>
      </c>
      <c r="K7" s="19">
        <f t="shared" si="4"/>
        <v>0.47338367999999997</v>
      </c>
      <c r="L7" s="20">
        <f>SUM(F7+G7+I5+J7+K7)</f>
        <v>19.209301887999999</v>
      </c>
    </row>
    <row r="8" spans="2:12" ht="21.75" customHeight="1" x14ac:dyDescent="0.25">
      <c r="B8" s="105" t="s">
        <v>26</v>
      </c>
      <c r="C8" s="38">
        <v>17.809999999999999</v>
      </c>
      <c r="D8" s="39">
        <f t="shared" si="0"/>
        <v>2.149667</v>
      </c>
      <c r="E8" s="40">
        <v>0.1207</v>
      </c>
      <c r="F8" s="39">
        <f t="shared" si="1"/>
        <v>19.959667</v>
      </c>
      <c r="G8" s="39">
        <f t="shared" si="2"/>
        <v>2.7544340460000001</v>
      </c>
      <c r="H8" s="40">
        <v>0.13800000000000001</v>
      </c>
      <c r="I8" s="108">
        <v>1.7</v>
      </c>
      <c r="J8" s="41">
        <f t="shared" si="3"/>
        <v>9.9798335000000002E-2</v>
      </c>
      <c r="K8" s="42">
        <f t="shared" si="4"/>
        <v>0.59879000999999998</v>
      </c>
      <c r="L8" s="12">
        <f>SUM(F8+G8+I8+J8+K8)</f>
        <v>25.112689390999996</v>
      </c>
    </row>
    <row r="9" spans="2:12" ht="21.75" customHeight="1" x14ac:dyDescent="0.25">
      <c r="B9" s="106"/>
      <c r="C9" s="13">
        <v>21.88</v>
      </c>
      <c r="D9" s="9">
        <f t="shared" si="0"/>
        <v>2.6409159999999998</v>
      </c>
      <c r="E9" s="10">
        <v>0.1207</v>
      </c>
      <c r="F9" s="9">
        <f t="shared" si="1"/>
        <v>24.520916</v>
      </c>
      <c r="G9" s="9">
        <f t="shared" si="2"/>
        <v>3.3838864080000004</v>
      </c>
      <c r="H9" s="10">
        <v>0.13800000000000001</v>
      </c>
      <c r="I9" s="103"/>
      <c r="J9" s="8">
        <f t="shared" si="3"/>
        <v>0.12260458</v>
      </c>
      <c r="K9" s="11">
        <f t="shared" si="4"/>
        <v>0.73562748</v>
      </c>
      <c r="L9" s="14">
        <f>SUM(F9+G9+I8+J9+K9)</f>
        <v>30.463034468000004</v>
      </c>
    </row>
    <row r="10" spans="2:12" ht="21.75" customHeight="1" thickBot="1" x14ac:dyDescent="0.3">
      <c r="B10" s="107"/>
      <c r="C10" s="15">
        <v>26.89</v>
      </c>
      <c r="D10" s="16">
        <f t="shared" si="0"/>
        <v>3.2456230000000001</v>
      </c>
      <c r="E10" s="17">
        <v>0.1207</v>
      </c>
      <c r="F10" s="16">
        <f t="shared" si="1"/>
        <v>30.135623000000002</v>
      </c>
      <c r="G10" s="16">
        <f t="shared" si="2"/>
        <v>4.1587159740000006</v>
      </c>
      <c r="H10" s="17">
        <v>0.13800000000000001</v>
      </c>
      <c r="I10" s="104"/>
      <c r="J10" s="18">
        <f t="shared" si="3"/>
        <v>0.15067811500000003</v>
      </c>
      <c r="K10" s="19">
        <f t="shared" si="4"/>
        <v>0.90406869000000001</v>
      </c>
      <c r="L10" s="20">
        <f>SUM(F10+G10+I8+J10+K10)</f>
        <v>37.049085779000009</v>
      </c>
    </row>
    <row r="12" spans="2:12" ht="15.75" thickBot="1" x14ac:dyDescent="0.3"/>
    <row r="13" spans="2:12" ht="19.5" thickBot="1" x14ac:dyDescent="0.3">
      <c r="B13" s="97" t="s">
        <v>27</v>
      </c>
      <c r="C13" s="98"/>
    </row>
    <row r="14" spans="2:12" ht="63.75" thickBot="1" x14ac:dyDescent="0.3">
      <c r="B14" s="27" t="s">
        <v>1</v>
      </c>
      <c r="C14" s="28" t="s">
        <v>2</v>
      </c>
      <c r="D14" s="29" t="s">
        <v>3</v>
      </c>
      <c r="E14" s="30" t="s">
        <v>4</v>
      </c>
      <c r="F14" s="31" t="s">
        <v>5</v>
      </c>
      <c r="G14" s="29" t="s">
        <v>6</v>
      </c>
      <c r="H14" s="30" t="s">
        <v>7</v>
      </c>
      <c r="I14" s="29" t="s">
        <v>8</v>
      </c>
      <c r="J14" s="28" t="s">
        <v>9</v>
      </c>
      <c r="K14" s="32" t="s">
        <v>10</v>
      </c>
      <c r="L14" s="7" t="s">
        <v>11</v>
      </c>
    </row>
    <row r="15" spans="2:12" ht="21.75" customHeight="1" x14ac:dyDescent="0.25">
      <c r="B15" s="99" t="s">
        <v>25</v>
      </c>
      <c r="C15" s="33">
        <v>8.82</v>
      </c>
      <c r="D15" s="76">
        <f t="shared" ref="D15:D20" si="5">+C15*E15</f>
        <v>1.0645740000000001</v>
      </c>
      <c r="E15" s="77">
        <v>0.1207</v>
      </c>
      <c r="F15" s="43">
        <f t="shared" ref="F15:F20" si="6">SUM(C15+D15)</f>
        <v>9.8845740000000006</v>
      </c>
      <c r="G15" s="43">
        <f t="shared" ref="G15:G20" si="7">+F15*H15</f>
        <v>0.66708546800000001</v>
      </c>
      <c r="H15" s="44">
        <f t="shared" ref="H15:H20" si="8">(((C15*37.5)-169)*0.138/37.5/C15)</f>
        <v>6.7487528344671199E-2</v>
      </c>
      <c r="I15" s="119">
        <v>0.92</v>
      </c>
      <c r="J15" s="78">
        <f t="shared" ref="J15:J20" si="9">ROUNDUP(C15*0.56%,2)</f>
        <v>0.05</v>
      </c>
      <c r="K15" s="46">
        <f t="shared" ref="K15:K20" si="10">(C15+D15)*2.5%</f>
        <v>0.24711435000000004</v>
      </c>
      <c r="L15" s="37">
        <f>SUM(F15+G15+I15+J15+K15)</f>
        <v>11.768773818000001</v>
      </c>
    </row>
    <row r="16" spans="2:12" ht="21.75" customHeight="1" x14ac:dyDescent="0.25">
      <c r="B16" s="100"/>
      <c r="C16" s="8">
        <v>10.33</v>
      </c>
      <c r="D16" s="79">
        <f t="shared" si="5"/>
        <v>1.246831</v>
      </c>
      <c r="E16" s="80">
        <v>0.1207</v>
      </c>
      <c r="F16" s="47">
        <f t="shared" si="6"/>
        <v>11.576831</v>
      </c>
      <c r="G16" s="47">
        <f t="shared" si="7"/>
        <v>0.90061693400000009</v>
      </c>
      <c r="H16" s="48">
        <f t="shared" si="8"/>
        <v>7.7794772507260412E-2</v>
      </c>
      <c r="I16" s="120"/>
      <c r="J16" s="81">
        <f t="shared" si="9"/>
        <v>6.0000000000000005E-2</v>
      </c>
      <c r="K16" s="50">
        <f t="shared" si="10"/>
        <v>0.28942077500000002</v>
      </c>
      <c r="L16" s="14">
        <f>SUM(F16+G16+I15+J16+K16)</f>
        <v>13.746868709000001</v>
      </c>
    </row>
    <row r="17" spans="2:12" ht="21.75" customHeight="1" thickBot="1" x14ac:dyDescent="0.3">
      <c r="B17" s="101"/>
      <c r="C17" s="18">
        <v>14.08</v>
      </c>
      <c r="D17" s="82">
        <f t="shared" si="5"/>
        <v>1.6994560000000001</v>
      </c>
      <c r="E17" s="83">
        <v>0.1207</v>
      </c>
      <c r="F17" s="51">
        <f t="shared" si="6"/>
        <v>15.779456</v>
      </c>
      <c r="G17" s="51">
        <f t="shared" si="7"/>
        <v>1.480579184</v>
      </c>
      <c r="H17" s="52">
        <f t="shared" si="8"/>
        <v>9.3829545454545457E-2</v>
      </c>
      <c r="I17" s="121"/>
      <c r="J17" s="84">
        <f t="shared" si="9"/>
        <v>0.08</v>
      </c>
      <c r="K17" s="54">
        <f t="shared" si="10"/>
        <v>0.39448640000000001</v>
      </c>
      <c r="L17" s="20">
        <f>SUM(F17+G17+I15+J17+K17)</f>
        <v>18.654521584000001</v>
      </c>
    </row>
    <row r="18" spans="2:12" ht="21.75" customHeight="1" x14ac:dyDescent="0.25">
      <c r="B18" s="105" t="s">
        <v>26</v>
      </c>
      <c r="C18" s="38">
        <v>17.809999999999999</v>
      </c>
      <c r="D18" s="85">
        <f t="shared" si="5"/>
        <v>2.149667</v>
      </c>
      <c r="E18" s="86">
        <v>0.1207</v>
      </c>
      <c r="F18" s="87">
        <f t="shared" si="6"/>
        <v>19.959667</v>
      </c>
      <c r="G18" s="87">
        <f t="shared" si="7"/>
        <v>2.0574483020000001</v>
      </c>
      <c r="H18" s="88">
        <f t="shared" si="8"/>
        <v>0.10308029197080293</v>
      </c>
      <c r="I18" s="122">
        <v>1.07</v>
      </c>
      <c r="J18" s="89">
        <f t="shared" si="9"/>
        <v>9.9999999999999992E-2</v>
      </c>
      <c r="K18" s="90">
        <f t="shared" si="10"/>
        <v>0.49899167500000002</v>
      </c>
      <c r="L18" s="12">
        <f>SUM(F18+G18+I18+J18+K18)</f>
        <v>23.686106977000001</v>
      </c>
    </row>
    <row r="19" spans="2:12" ht="21.75" customHeight="1" x14ac:dyDescent="0.25">
      <c r="B19" s="106"/>
      <c r="C19" s="13">
        <v>21.88</v>
      </c>
      <c r="D19" s="79">
        <f t="shared" si="5"/>
        <v>2.6409159999999998</v>
      </c>
      <c r="E19" s="80">
        <v>0.1207</v>
      </c>
      <c r="F19" s="47">
        <f>SUM(C19+D19)</f>
        <v>24.520916</v>
      </c>
      <c r="G19" s="47">
        <f t="shared" si="7"/>
        <v>2.6869006640000004</v>
      </c>
      <c r="H19" s="48">
        <f t="shared" si="8"/>
        <v>0.10957586837294334</v>
      </c>
      <c r="I19" s="114"/>
      <c r="J19" s="81">
        <f t="shared" si="9"/>
        <v>0.13</v>
      </c>
      <c r="K19" s="50">
        <f t="shared" si="10"/>
        <v>0.61302290000000004</v>
      </c>
      <c r="L19" s="14">
        <f>SUM(F19+G19+I18+J19+K19)</f>
        <v>29.020839563999999</v>
      </c>
    </row>
    <row r="20" spans="2:12" ht="21.75" customHeight="1" thickBot="1" x14ac:dyDescent="0.3">
      <c r="B20" s="107"/>
      <c r="C20" s="15">
        <v>26.89</v>
      </c>
      <c r="D20" s="82">
        <f t="shared" si="5"/>
        <v>3.2456230000000001</v>
      </c>
      <c r="E20" s="83">
        <v>0.1207</v>
      </c>
      <c r="F20" s="51">
        <f t="shared" si="6"/>
        <v>30.135623000000002</v>
      </c>
      <c r="G20" s="51">
        <f t="shared" si="7"/>
        <v>3.4617302300000006</v>
      </c>
      <c r="H20" s="52">
        <f t="shared" si="8"/>
        <v>0.11487169951654891</v>
      </c>
      <c r="I20" s="115"/>
      <c r="J20" s="84">
        <f t="shared" si="9"/>
        <v>0.16</v>
      </c>
      <c r="K20" s="54">
        <f t="shared" si="10"/>
        <v>0.75339057500000006</v>
      </c>
      <c r="L20" s="20">
        <f>SUM(F20+G20+I18+J20+K20)</f>
        <v>35.580743804999997</v>
      </c>
    </row>
    <row r="22" spans="2:12" ht="15.75" thickBot="1" x14ac:dyDescent="0.3"/>
    <row r="23" spans="2:12" ht="19.5" thickBot="1" x14ac:dyDescent="0.3">
      <c r="B23" s="97" t="s">
        <v>29</v>
      </c>
      <c r="C23" s="98"/>
    </row>
    <row r="24" spans="2:12" ht="63.75" thickBot="1" x14ac:dyDescent="0.3">
      <c r="B24" s="27" t="s">
        <v>1</v>
      </c>
      <c r="C24" s="28" t="s">
        <v>2</v>
      </c>
      <c r="D24" s="29" t="s">
        <v>3</v>
      </c>
      <c r="E24" s="30" t="s">
        <v>4</v>
      </c>
      <c r="F24" s="31" t="s">
        <v>5</v>
      </c>
      <c r="G24" s="29" t="s">
        <v>6</v>
      </c>
      <c r="H24" s="30" t="s">
        <v>7</v>
      </c>
      <c r="I24" s="29" t="s">
        <v>8</v>
      </c>
      <c r="J24" s="28" t="s">
        <v>9</v>
      </c>
      <c r="K24" s="32" t="s">
        <v>10</v>
      </c>
      <c r="L24" s="7" t="s">
        <v>11</v>
      </c>
    </row>
    <row r="25" spans="2:12" ht="21.75" customHeight="1" x14ac:dyDescent="0.25">
      <c r="B25" s="99" t="s">
        <v>25</v>
      </c>
      <c r="C25" s="33">
        <v>8.82</v>
      </c>
      <c r="D25" s="34">
        <v>1.141013275862069</v>
      </c>
      <c r="E25" s="35">
        <v>0.1207</v>
      </c>
      <c r="F25" s="34">
        <v>9.9610132758620686</v>
      </c>
      <c r="G25" s="34">
        <v>0.63411000000000006</v>
      </c>
      <c r="H25" s="35">
        <v>6.3659186313565222E-2</v>
      </c>
      <c r="I25" s="102">
        <v>1.2</v>
      </c>
      <c r="J25" s="33">
        <v>4.9805066379310342E-2</v>
      </c>
      <c r="K25" s="36">
        <v>0.29883039827586205</v>
      </c>
      <c r="L25" s="37">
        <f>SUM(F25+G25+I25+J25+K25)</f>
        <v>12.14375874051724</v>
      </c>
    </row>
    <row r="26" spans="2:12" ht="21.75" customHeight="1" x14ac:dyDescent="0.25">
      <c r="B26" s="100"/>
      <c r="C26" s="8">
        <v>10.33</v>
      </c>
      <c r="D26" s="9">
        <v>1.3484039655172415</v>
      </c>
      <c r="E26" s="10">
        <v>0.1207</v>
      </c>
      <c r="F26" s="9">
        <v>11.678403965517241</v>
      </c>
      <c r="G26" s="9">
        <v>0.84249000000000007</v>
      </c>
      <c r="H26" s="10">
        <v>7.2140850966246381E-2</v>
      </c>
      <c r="I26" s="103"/>
      <c r="J26" s="8">
        <v>5.8392019827586204E-2</v>
      </c>
      <c r="K26" s="11">
        <v>0.35035211896551721</v>
      </c>
      <c r="L26" s="14">
        <f>SUM(F26+G26+I25+J26+K26)</f>
        <v>14.129638104310343</v>
      </c>
    </row>
    <row r="27" spans="2:12" ht="21.75" customHeight="1" thickBot="1" x14ac:dyDescent="0.3">
      <c r="B27" s="101"/>
      <c r="C27" s="18">
        <v>14.08</v>
      </c>
      <c r="D27" s="16">
        <v>1.8634470689655174</v>
      </c>
      <c r="E27" s="17">
        <v>0.1207</v>
      </c>
      <c r="F27" s="16">
        <v>15.943447068965517</v>
      </c>
      <c r="G27" s="16">
        <v>1.3599900000000003</v>
      </c>
      <c r="H27" s="17">
        <v>8.530087590953081E-2</v>
      </c>
      <c r="I27" s="104"/>
      <c r="J27" s="18">
        <v>7.9717235344827581E-2</v>
      </c>
      <c r="K27" s="19">
        <v>0.47830341206896548</v>
      </c>
      <c r="L27" s="20">
        <f>SUM(F27+G27+I25+J27+K27)</f>
        <v>19.061457716379309</v>
      </c>
    </row>
    <row r="28" spans="2:12" ht="21.75" customHeight="1" x14ac:dyDescent="0.25">
      <c r="B28" s="105" t="s">
        <v>26</v>
      </c>
      <c r="C28" s="38">
        <v>17.809999999999999</v>
      </c>
      <c r="D28" s="39">
        <v>2.3757432758620687</v>
      </c>
      <c r="E28" s="40">
        <v>0.1207</v>
      </c>
      <c r="F28" s="39">
        <v>20.185743275862066</v>
      </c>
      <c r="G28" s="39">
        <v>1.87473</v>
      </c>
      <c r="H28" s="40">
        <v>9.287396428160194E-2</v>
      </c>
      <c r="I28" s="108">
        <v>1.2</v>
      </c>
      <c r="J28" s="41">
        <v>0.10092871637931033</v>
      </c>
      <c r="K28" s="42">
        <v>0.60557229827586201</v>
      </c>
      <c r="L28" s="12">
        <f>SUM(F28+G28+I28+J28+K28)</f>
        <v>23.966974290517239</v>
      </c>
    </row>
    <row r="29" spans="2:12" ht="21.75" customHeight="1" x14ac:dyDescent="0.25">
      <c r="B29" s="106"/>
      <c r="C29" s="13">
        <v>21.88</v>
      </c>
      <c r="D29" s="9">
        <v>2.9347367241379305</v>
      </c>
      <c r="E29" s="10">
        <v>0.1207</v>
      </c>
      <c r="F29" s="9">
        <v>24.81473672413793</v>
      </c>
      <c r="G29" s="9">
        <v>2.4363900000000003</v>
      </c>
      <c r="H29" s="10">
        <v>9.818318957339818E-2</v>
      </c>
      <c r="I29" s="103"/>
      <c r="J29" s="8">
        <v>0.12407368362068966</v>
      </c>
      <c r="K29" s="11">
        <v>0.74444210172413783</v>
      </c>
      <c r="L29" s="14">
        <f>SUM(F29+G29+I28+J29+K29)</f>
        <v>29.319642509482755</v>
      </c>
    </row>
    <row r="30" spans="2:12" ht="21.75" customHeight="1" thickBot="1" x14ac:dyDescent="0.3">
      <c r="B30" s="107"/>
      <c r="C30" s="15">
        <v>26.89</v>
      </c>
      <c r="D30" s="16">
        <v>3.6228343103448277</v>
      </c>
      <c r="E30" s="17">
        <v>0.1207</v>
      </c>
      <c r="F30" s="16">
        <v>30.512834310344829</v>
      </c>
      <c r="G30" s="16">
        <v>3.1277699999999999</v>
      </c>
      <c r="H30" s="17">
        <v>0.10250670154688271</v>
      </c>
      <c r="I30" s="104"/>
      <c r="J30" s="18">
        <v>0.15256417155172414</v>
      </c>
      <c r="K30" s="19">
        <v>0.91538502931034482</v>
      </c>
      <c r="L30" s="20">
        <f>SUM(F30+G30+I28+J30+K30)</f>
        <v>35.908553511206897</v>
      </c>
    </row>
    <row r="32" spans="2:12" ht="15.75" thickBot="1" x14ac:dyDescent="0.3"/>
    <row r="33" spans="2:12" ht="19.5" thickBot="1" x14ac:dyDescent="0.3">
      <c r="B33" s="97" t="s">
        <v>33</v>
      </c>
      <c r="C33" s="98"/>
    </row>
    <row r="34" spans="2:12" ht="63.75" thickBot="1" x14ac:dyDescent="0.3">
      <c r="B34" s="27" t="s">
        <v>1</v>
      </c>
      <c r="C34" s="28" t="s">
        <v>2</v>
      </c>
      <c r="D34" s="29" t="s">
        <v>3</v>
      </c>
      <c r="E34" s="30" t="s">
        <v>4</v>
      </c>
      <c r="F34" s="31" t="s">
        <v>5</v>
      </c>
      <c r="G34" s="29" t="s">
        <v>6</v>
      </c>
      <c r="H34" s="30" t="s">
        <v>7</v>
      </c>
      <c r="I34" s="29" t="s">
        <v>8</v>
      </c>
      <c r="J34" s="28" t="s">
        <v>9</v>
      </c>
      <c r="K34" s="32" t="s">
        <v>10</v>
      </c>
      <c r="L34" s="7" t="s">
        <v>11</v>
      </c>
    </row>
    <row r="35" spans="2:12" ht="21.75" customHeight="1" x14ac:dyDescent="0.25">
      <c r="B35" s="99" t="s">
        <v>25</v>
      </c>
      <c r="C35" s="33">
        <v>8.82</v>
      </c>
      <c r="D35" s="56">
        <f t="shared" ref="D35:D40" si="11">C35*E35</f>
        <v>1.0645740000000001</v>
      </c>
      <c r="E35" s="57">
        <v>0.1207</v>
      </c>
      <c r="F35" s="56">
        <f t="shared" ref="F35:F40" si="12">C35+D35</f>
        <v>9.8845740000000006</v>
      </c>
      <c r="G35" s="56">
        <f t="shared" ref="G35:G40" si="13">F35*H35</f>
        <v>1.3640712120000003</v>
      </c>
      <c r="H35" s="57">
        <v>0.13800000000000001</v>
      </c>
      <c r="I35" s="109">
        <v>0.88</v>
      </c>
      <c r="J35" s="33">
        <f t="shared" ref="J35:J40" si="14">F35*0.5%</f>
        <v>4.9422870000000008E-2</v>
      </c>
      <c r="K35" s="58">
        <f t="shared" ref="K35:K40" si="15">F35*3%</f>
        <v>0.29653721999999999</v>
      </c>
      <c r="L35" s="59">
        <f>SUM(F35+G35+I35+J35+K35)</f>
        <v>12.474605302000002</v>
      </c>
    </row>
    <row r="36" spans="2:12" ht="21.75" customHeight="1" x14ac:dyDescent="0.25">
      <c r="B36" s="100"/>
      <c r="C36" s="8">
        <v>10.33</v>
      </c>
      <c r="D36" s="60">
        <f t="shared" si="11"/>
        <v>1.246831</v>
      </c>
      <c r="E36" s="61">
        <v>0.1207</v>
      </c>
      <c r="F36" s="60">
        <f t="shared" si="12"/>
        <v>11.576831</v>
      </c>
      <c r="G36" s="60">
        <f t="shared" si="13"/>
        <v>1.5976026780000001</v>
      </c>
      <c r="H36" s="61">
        <v>0.13800000000000001</v>
      </c>
      <c r="I36" s="110"/>
      <c r="J36" s="8">
        <f t="shared" si="14"/>
        <v>5.7884155E-2</v>
      </c>
      <c r="K36" s="62">
        <f t="shared" si="15"/>
        <v>0.34730493000000001</v>
      </c>
      <c r="L36" s="63">
        <f>SUM(F36+G36+I35+J36+K36)</f>
        <v>14.459622763</v>
      </c>
    </row>
    <row r="37" spans="2:12" ht="21.75" customHeight="1" thickBot="1" x14ac:dyDescent="0.3">
      <c r="B37" s="101"/>
      <c r="C37" s="18">
        <v>14.08</v>
      </c>
      <c r="D37" s="64">
        <f t="shared" si="11"/>
        <v>1.6994560000000001</v>
      </c>
      <c r="E37" s="65">
        <v>0.1207</v>
      </c>
      <c r="F37" s="64">
        <f t="shared" si="12"/>
        <v>15.779456</v>
      </c>
      <c r="G37" s="64">
        <f t="shared" si="13"/>
        <v>2.1775649280000002</v>
      </c>
      <c r="H37" s="65">
        <v>0.13800000000000001</v>
      </c>
      <c r="I37" s="111"/>
      <c r="J37" s="18">
        <f t="shared" si="14"/>
        <v>7.889728E-2</v>
      </c>
      <c r="K37" s="66">
        <f t="shared" si="15"/>
        <v>0.47338367999999997</v>
      </c>
      <c r="L37" s="67">
        <f>SUM(F37+G37+I35+J37+K37)</f>
        <v>19.389301887999999</v>
      </c>
    </row>
    <row r="38" spans="2:12" ht="21.75" customHeight="1" x14ac:dyDescent="0.25">
      <c r="B38" s="105" t="s">
        <v>26</v>
      </c>
      <c r="C38" s="38">
        <v>17.809999999999999</v>
      </c>
      <c r="D38" s="68">
        <f t="shared" si="11"/>
        <v>2.149667</v>
      </c>
      <c r="E38" s="69">
        <v>0.1207</v>
      </c>
      <c r="F38" s="68">
        <f t="shared" si="12"/>
        <v>19.959667</v>
      </c>
      <c r="G38" s="68">
        <f t="shared" si="13"/>
        <v>2.7544340460000001</v>
      </c>
      <c r="H38" s="69">
        <v>0.13800000000000001</v>
      </c>
      <c r="I38" s="112">
        <v>1.08</v>
      </c>
      <c r="J38" s="41">
        <f t="shared" si="14"/>
        <v>9.9798335000000002E-2</v>
      </c>
      <c r="K38" s="70">
        <f t="shared" si="15"/>
        <v>0.59879000999999998</v>
      </c>
      <c r="L38" s="71">
        <f>SUM(F38+G38+I38+J38+K38)</f>
        <v>24.492689390999999</v>
      </c>
    </row>
    <row r="39" spans="2:12" ht="21.75" customHeight="1" x14ac:dyDescent="0.25">
      <c r="B39" s="106"/>
      <c r="C39" s="13">
        <v>21.88</v>
      </c>
      <c r="D39" s="60">
        <f t="shared" si="11"/>
        <v>2.6409159999999998</v>
      </c>
      <c r="E39" s="61">
        <v>0.1207</v>
      </c>
      <c r="F39" s="60">
        <f t="shared" si="12"/>
        <v>24.520916</v>
      </c>
      <c r="G39" s="60">
        <f t="shared" si="13"/>
        <v>3.3838864080000004</v>
      </c>
      <c r="H39" s="61">
        <v>0.13800000000000001</v>
      </c>
      <c r="I39" s="110"/>
      <c r="J39" s="8">
        <f t="shared" si="14"/>
        <v>0.12260458</v>
      </c>
      <c r="K39" s="62">
        <f t="shared" si="15"/>
        <v>0.73562748</v>
      </c>
      <c r="L39" s="63">
        <f>SUM(F39+G39+I38+J39+K39)</f>
        <v>29.843034468000003</v>
      </c>
    </row>
    <row r="40" spans="2:12" ht="21.75" customHeight="1" thickBot="1" x14ac:dyDescent="0.3">
      <c r="B40" s="107"/>
      <c r="C40" s="15">
        <v>26.89</v>
      </c>
      <c r="D40" s="64">
        <f t="shared" si="11"/>
        <v>3.2456230000000001</v>
      </c>
      <c r="E40" s="65">
        <v>0.1207</v>
      </c>
      <c r="F40" s="64">
        <f t="shared" si="12"/>
        <v>30.135623000000002</v>
      </c>
      <c r="G40" s="64">
        <f t="shared" si="13"/>
        <v>4.1587159740000006</v>
      </c>
      <c r="H40" s="65">
        <v>0.13800000000000001</v>
      </c>
      <c r="I40" s="111"/>
      <c r="J40" s="18">
        <f t="shared" si="14"/>
        <v>0.15067811500000003</v>
      </c>
      <c r="K40" s="66">
        <f t="shared" si="15"/>
        <v>0.90406869000000001</v>
      </c>
      <c r="L40" s="67">
        <f>SUM(F40+G40+I38+J40+K40)</f>
        <v>36.429085779000005</v>
      </c>
    </row>
    <row r="42" spans="2:12" ht="15.75" thickBot="1" x14ac:dyDescent="0.3"/>
    <row r="43" spans="2:12" ht="19.5" thickBot="1" x14ac:dyDescent="0.3">
      <c r="B43" s="97" t="s">
        <v>30</v>
      </c>
      <c r="C43" s="98"/>
    </row>
    <row r="44" spans="2:12" ht="63.75" thickBot="1" x14ac:dyDescent="0.3">
      <c r="B44" s="27" t="s">
        <v>1</v>
      </c>
      <c r="C44" s="28" t="s">
        <v>2</v>
      </c>
      <c r="D44" s="29" t="s">
        <v>3</v>
      </c>
      <c r="E44" s="30" t="s">
        <v>4</v>
      </c>
      <c r="F44" s="31" t="s">
        <v>5</v>
      </c>
      <c r="G44" s="29" t="s">
        <v>6</v>
      </c>
      <c r="H44" s="30" t="s">
        <v>7</v>
      </c>
      <c r="I44" s="29" t="s">
        <v>8</v>
      </c>
      <c r="J44" s="28" t="s">
        <v>9</v>
      </c>
      <c r="K44" s="32" t="s">
        <v>10</v>
      </c>
      <c r="L44" s="7" t="s">
        <v>11</v>
      </c>
    </row>
    <row r="45" spans="2:12" ht="21.75" customHeight="1" x14ac:dyDescent="0.25">
      <c r="B45" s="99" t="s">
        <v>25</v>
      </c>
      <c r="C45" s="33">
        <v>8.82</v>
      </c>
      <c r="D45" s="34">
        <v>1.06</v>
      </c>
      <c r="E45" s="35">
        <v>0.1207</v>
      </c>
      <c r="F45" s="34">
        <v>9.8800000000000008</v>
      </c>
      <c r="G45" s="34">
        <v>0.89</v>
      </c>
      <c r="H45" s="35">
        <v>0.09</v>
      </c>
      <c r="I45" s="102">
        <v>0.85</v>
      </c>
      <c r="J45" s="33">
        <v>0.1</v>
      </c>
      <c r="K45" s="36">
        <v>0.2</v>
      </c>
      <c r="L45" s="37">
        <f>SUM(F45+G45+I45+J45+K45)</f>
        <v>11.92</v>
      </c>
    </row>
    <row r="46" spans="2:12" ht="21.75" customHeight="1" x14ac:dyDescent="0.25">
      <c r="B46" s="100"/>
      <c r="C46" s="8">
        <v>10.33</v>
      </c>
      <c r="D46" s="9">
        <v>1.25</v>
      </c>
      <c r="E46" s="10">
        <v>0.1207</v>
      </c>
      <c r="F46" s="9">
        <v>11.58</v>
      </c>
      <c r="G46" s="9">
        <v>1.04</v>
      </c>
      <c r="H46" s="10">
        <v>0.09</v>
      </c>
      <c r="I46" s="103"/>
      <c r="J46" s="8">
        <v>0.12</v>
      </c>
      <c r="K46" s="11">
        <v>0.23</v>
      </c>
      <c r="L46" s="14">
        <f>SUM(F46+G46+I45+J46+K46)</f>
        <v>13.82</v>
      </c>
    </row>
    <row r="47" spans="2:12" ht="21.75" customHeight="1" thickBot="1" x14ac:dyDescent="0.3">
      <c r="B47" s="101"/>
      <c r="C47" s="18">
        <v>14.08</v>
      </c>
      <c r="D47" s="16">
        <v>1.7</v>
      </c>
      <c r="E47" s="17">
        <v>0.1207</v>
      </c>
      <c r="F47" s="16">
        <v>15.78</v>
      </c>
      <c r="G47" s="16">
        <v>1.42</v>
      </c>
      <c r="H47" s="17">
        <v>0.09</v>
      </c>
      <c r="I47" s="104"/>
      <c r="J47" s="18">
        <v>0.16</v>
      </c>
      <c r="K47" s="19">
        <v>0.32</v>
      </c>
      <c r="L47" s="20">
        <f>SUM(F47+G47+I45+J47+K47)</f>
        <v>18.53</v>
      </c>
    </row>
    <row r="48" spans="2:12" ht="21.75" customHeight="1" x14ac:dyDescent="0.25">
      <c r="B48" s="105" t="s">
        <v>26</v>
      </c>
      <c r="C48" s="38">
        <v>17.809999999999999</v>
      </c>
      <c r="D48" s="39">
        <v>2.15</v>
      </c>
      <c r="E48" s="40">
        <v>0.1207</v>
      </c>
      <c r="F48" s="39">
        <v>19.96</v>
      </c>
      <c r="G48" s="39">
        <v>2.2000000000000002</v>
      </c>
      <c r="H48" s="40">
        <v>0.11</v>
      </c>
      <c r="I48" s="108">
        <v>2</v>
      </c>
      <c r="J48" s="41">
        <v>0.2</v>
      </c>
      <c r="K48" s="42">
        <v>0.4</v>
      </c>
      <c r="L48" s="12">
        <f>SUM(F48+G48+I48+J48+K48)</f>
        <v>24.759999999999998</v>
      </c>
    </row>
    <row r="49" spans="2:12" ht="21.75" customHeight="1" x14ac:dyDescent="0.25">
      <c r="B49" s="106"/>
      <c r="C49" s="13">
        <v>21.88</v>
      </c>
      <c r="D49" s="9">
        <v>2.64</v>
      </c>
      <c r="E49" s="10">
        <v>0.1207</v>
      </c>
      <c r="F49" s="9">
        <v>24.52</v>
      </c>
      <c r="G49" s="9">
        <v>2.7</v>
      </c>
      <c r="H49" s="10">
        <v>0.11</v>
      </c>
      <c r="I49" s="103"/>
      <c r="J49" s="8">
        <v>0.25</v>
      </c>
      <c r="K49" s="11">
        <v>0.49</v>
      </c>
      <c r="L49" s="14">
        <f>SUM(F49+G49+I48+J49+K49)</f>
        <v>29.959999999999997</v>
      </c>
    </row>
    <row r="50" spans="2:12" ht="21.75" customHeight="1" thickBot="1" x14ac:dyDescent="0.3">
      <c r="B50" s="107"/>
      <c r="C50" s="15">
        <v>26.89</v>
      </c>
      <c r="D50" s="16">
        <v>3.25</v>
      </c>
      <c r="E50" s="17">
        <v>0.1207</v>
      </c>
      <c r="F50" s="16">
        <v>30.14</v>
      </c>
      <c r="G50" s="16">
        <v>3.31</v>
      </c>
      <c r="H50" s="17">
        <v>0.11</v>
      </c>
      <c r="I50" s="104"/>
      <c r="J50" s="18">
        <v>0.31</v>
      </c>
      <c r="K50" s="19">
        <v>0.6</v>
      </c>
      <c r="L50" s="20">
        <f>SUM(F50+G50+I48+J50+K50)</f>
        <v>36.360000000000007</v>
      </c>
    </row>
    <row r="52" spans="2:12" ht="15.75" thickBot="1" x14ac:dyDescent="0.3"/>
    <row r="53" spans="2:12" ht="19.5" thickBot="1" x14ac:dyDescent="0.3">
      <c r="B53" s="117" t="s">
        <v>31</v>
      </c>
      <c r="C53" s="118"/>
    </row>
    <row r="54" spans="2:12" ht="63.75" thickBot="1" x14ac:dyDescent="0.3">
      <c r="B54" s="27" t="s">
        <v>1</v>
      </c>
      <c r="C54" s="28" t="s">
        <v>2</v>
      </c>
      <c r="D54" s="29" t="s">
        <v>3</v>
      </c>
      <c r="E54" s="30" t="s">
        <v>4</v>
      </c>
      <c r="F54" s="31" t="s">
        <v>5</v>
      </c>
      <c r="G54" s="29" t="s">
        <v>6</v>
      </c>
      <c r="H54" s="30" t="s">
        <v>7</v>
      </c>
      <c r="I54" s="29" t="s">
        <v>8</v>
      </c>
      <c r="J54" s="28" t="s">
        <v>9</v>
      </c>
      <c r="K54" s="32" t="s">
        <v>10</v>
      </c>
      <c r="L54" s="7" t="s">
        <v>11</v>
      </c>
    </row>
    <row r="55" spans="2:12" ht="21.75" customHeight="1" x14ac:dyDescent="0.25">
      <c r="B55" s="99" t="s">
        <v>25</v>
      </c>
      <c r="C55" s="33">
        <v>8.82</v>
      </c>
      <c r="D55" s="34">
        <f t="shared" ref="D55:D60" si="16">C55*E55</f>
        <v>1.0645740000000001</v>
      </c>
      <c r="E55" s="35">
        <v>0.1207</v>
      </c>
      <c r="F55" s="34">
        <f t="shared" ref="F55:F60" si="17">C55+D55</f>
        <v>9.8845740000000006</v>
      </c>
      <c r="G55" s="34">
        <f t="shared" ref="G55:G60" si="18">(((F55*35)-166)*13.8%)/35</f>
        <v>0.70955692628571454</v>
      </c>
      <c r="H55" s="72">
        <v>0.13800000000000001</v>
      </c>
      <c r="I55" s="102">
        <v>1.25</v>
      </c>
      <c r="J55" s="33">
        <f t="shared" ref="J55:J60" si="19">F55*0.5%</f>
        <v>4.9422870000000008E-2</v>
      </c>
      <c r="K55" s="36">
        <f t="shared" ref="K55:K60" si="20">F55*2.5%</f>
        <v>0.24711435000000004</v>
      </c>
      <c r="L55" s="37">
        <f>SUM(F55+G55+I55+J55+K55)</f>
        <v>12.140668146285716</v>
      </c>
    </row>
    <row r="56" spans="2:12" ht="21.75" customHeight="1" x14ac:dyDescent="0.25">
      <c r="B56" s="100"/>
      <c r="C56" s="8">
        <v>10.33</v>
      </c>
      <c r="D56" s="9">
        <f t="shared" si="16"/>
        <v>1.246831</v>
      </c>
      <c r="E56" s="10">
        <v>0.1207</v>
      </c>
      <c r="F56" s="9">
        <f t="shared" si="17"/>
        <v>11.576831</v>
      </c>
      <c r="G56" s="9">
        <f t="shared" si="18"/>
        <v>0.94308839228571451</v>
      </c>
      <c r="H56" s="73">
        <v>0.13800000000000001</v>
      </c>
      <c r="I56" s="103"/>
      <c r="J56" s="8">
        <f t="shared" si="19"/>
        <v>5.7884155E-2</v>
      </c>
      <c r="K56" s="11">
        <f t="shared" si="20"/>
        <v>0.28942077500000002</v>
      </c>
      <c r="L56" s="14">
        <f>SUM(F56+G56+I55+J56+K56)</f>
        <v>14.117224322285715</v>
      </c>
    </row>
    <row r="57" spans="2:12" ht="21.75" customHeight="1" thickBot="1" x14ac:dyDescent="0.3">
      <c r="B57" s="101"/>
      <c r="C57" s="18">
        <v>14.08</v>
      </c>
      <c r="D57" s="16">
        <f t="shared" si="16"/>
        <v>1.6994560000000001</v>
      </c>
      <c r="E57" s="17">
        <v>0.1207</v>
      </c>
      <c r="F57" s="16">
        <f t="shared" si="17"/>
        <v>15.779456</v>
      </c>
      <c r="G57" s="16">
        <f t="shared" si="18"/>
        <v>1.523050642285714</v>
      </c>
      <c r="H57" s="74">
        <v>0.13800000000000001</v>
      </c>
      <c r="I57" s="104"/>
      <c r="J57" s="18">
        <f t="shared" si="19"/>
        <v>7.889728E-2</v>
      </c>
      <c r="K57" s="19">
        <f t="shared" si="20"/>
        <v>0.39448640000000001</v>
      </c>
      <c r="L57" s="20">
        <f>SUM(F57+G57+I55+J57+K57)</f>
        <v>19.025890322285715</v>
      </c>
    </row>
    <row r="58" spans="2:12" ht="21.75" customHeight="1" x14ac:dyDescent="0.25">
      <c r="B58" s="105" t="s">
        <v>26</v>
      </c>
      <c r="C58" s="38">
        <v>17.809999999999999</v>
      </c>
      <c r="D58" s="39">
        <f t="shared" si="16"/>
        <v>2.149667</v>
      </c>
      <c r="E58" s="40">
        <v>0.1207</v>
      </c>
      <c r="F58" s="39">
        <f t="shared" si="17"/>
        <v>19.959667</v>
      </c>
      <c r="G58" s="39">
        <f t="shared" si="18"/>
        <v>2.0999197602857143</v>
      </c>
      <c r="H58" s="75">
        <v>0.13800000000000001</v>
      </c>
      <c r="I58" s="108">
        <v>1.4</v>
      </c>
      <c r="J58" s="41">
        <f t="shared" si="19"/>
        <v>9.9798335000000002E-2</v>
      </c>
      <c r="K58" s="42">
        <f t="shared" si="20"/>
        <v>0.49899167500000002</v>
      </c>
      <c r="L58" s="12">
        <f>SUM(F58+G58+I58+J58+K58)</f>
        <v>24.058376770285712</v>
      </c>
    </row>
    <row r="59" spans="2:12" ht="21.75" customHeight="1" x14ac:dyDescent="0.25">
      <c r="B59" s="106"/>
      <c r="C59" s="13">
        <v>21.88</v>
      </c>
      <c r="D59" s="9">
        <f t="shared" si="16"/>
        <v>2.6409159999999998</v>
      </c>
      <c r="E59" s="10">
        <v>0.1207</v>
      </c>
      <c r="F59" s="9">
        <f t="shared" si="17"/>
        <v>24.520916</v>
      </c>
      <c r="G59" s="9">
        <f t="shared" si="18"/>
        <v>2.7293721222857146</v>
      </c>
      <c r="H59" s="73">
        <v>0.13800000000000001</v>
      </c>
      <c r="I59" s="103"/>
      <c r="J59" s="8">
        <f t="shared" si="19"/>
        <v>0.12260458</v>
      </c>
      <c r="K59" s="11">
        <f t="shared" si="20"/>
        <v>0.61302290000000004</v>
      </c>
      <c r="L59" s="14">
        <f>SUM(F59+G59+I58+J59+K59)</f>
        <v>29.385915602285714</v>
      </c>
    </row>
    <row r="60" spans="2:12" ht="21.75" customHeight="1" thickBot="1" x14ac:dyDescent="0.3">
      <c r="B60" s="107"/>
      <c r="C60" s="15">
        <v>26.89</v>
      </c>
      <c r="D60" s="16">
        <f t="shared" si="16"/>
        <v>3.2456230000000001</v>
      </c>
      <c r="E60" s="17">
        <v>0.1207</v>
      </c>
      <c r="F60" s="16">
        <f t="shared" si="17"/>
        <v>30.135623000000002</v>
      </c>
      <c r="G60" s="16">
        <f t="shared" si="18"/>
        <v>3.5042016882857148</v>
      </c>
      <c r="H60" s="74">
        <v>0.13800000000000001</v>
      </c>
      <c r="I60" s="104"/>
      <c r="J60" s="18">
        <f t="shared" si="19"/>
        <v>0.15067811500000003</v>
      </c>
      <c r="K60" s="19">
        <f t="shared" si="20"/>
        <v>0.75339057500000006</v>
      </c>
      <c r="L60" s="20">
        <f>SUM(F60+G60+I58+J60+K60)</f>
        <v>35.943893378285708</v>
      </c>
    </row>
  </sheetData>
  <mergeCells count="31">
    <mergeCell ref="B23:C23"/>
    <mergeCell ref="B1:C1"/>
    <mergeCell ref="B3:C3"/>
    <mergeCell ref="B5:B7"/>
    <mergeCell ref="I5:I7"/>
    <mergeCell ref="B8:B10"/>
    <mergeCell ref="I8:I10"/>
    <mergeCell ref="B13:C13"/>
    <mergeCell ref="B15:B17"/>
    <mergeCell ref="I15:I17"/>
    <mergeCell ref="B18:B20"/>
    <mergeCell ref="I18:I20"/>
    <mergeCell ref="B48:B50"/>
    <mergeCell ref="I48:I50"/>
    <mergeCell ref="B25:B27"/>
    <mergeCell ref="I25:I27"/>
    <mergeCell ref="B28:B30"/>
    <mergeCell ref="I28:I30"/>
    <mergeCell ref="B33:C33"/>
    <mergeCell ref="B35:B37"/>
    <mergeCell ref="I35:I37"/>
    <mergeCell ref="B38:B40"/>
    <mergeCell ref="I38:I40"/>
    <mergeCell ref="B43:C43"/>
    <mergeCell ref="B45:B47"/>
    <mergeCell ref="I45:I47"/>
    <mergeCell ref="B53:C53"/>
    <mergeCell ref="B55:B57"/>
    <mergeCell ref="I55:I57"/>
    <mergeCell ref="B58:B60"/>
    <mergeCell ref="I58:I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CD6A-99E9-4C5D-9239-04EDE2B1C644}">
  <dimension ref="B1:L65"/>
  <sheetViews>
    <sheetView topLeftCell="A49" workbookViewId="0">
      <selection activeCell="J73" sqref="J73"/>
    </sheetView>
  </sheetViews>
  <sheetFormatPr defaultRowHeight="15" x14ac:dyDescent="0.25"/>
  <cols>
    <col min="2" max="3" width="15.7109375" customWidth="1"/>
    <col min="4" max="12" width="12.85546875" customWidth="1"/>
  </cols>
  <sheetData>
    <row r="1" spans="2:12" ht="19.5" thickBot="1" x14ac:dyDescent="0.3">
      <c r="B1" s="97" t="s">
        <v>34</v>
      </c>
      <c r="C1" s="124"/>
      <c r="D1" s="98"/>
    </row>
    <row r="2" spans="2:12" ht="15.75" thickBot="1" x14ac:dyDescent="0.3"/>
    <row r="3" spans="2:12" ht="19.5" thickBot="1" x14ac:dyDescent="0.3">
      <c r="B3" s="97" t="s">
        <v>35</v>
      </c>
      <c r="C3" s="124"/>
      <c r="D3" s="98"/>
    </row>
    <row r="4" spans="2:12" ht="63.75" thickBot="1" x14ac:dyDescent="0.3">
      <c r="B4" s="27" t="s">
        <v>1</v>
      </c>
      <c r="C4" s="28" t="s">
        <v>2</v>
      </c>
      <c r="D4" s="29" t="s">
        <v>3</v>
      </c>
      <c r="E4" s="30" t="s">
        <v>4</v>
      </c>
      <c r="F4" s="31" t="s">
        <v>5</v>
      </c>
      <c r="G4" s="29" t="s">
        <v>6</v>
      </c>
      <c r="H4" s="30" t="s">
        <v>7</v>
      </c>
      <c r="I4" s="29" t="s">
        <v>8</v>
      </c>
      <c r="J4" s="28" t="s">
        <v>9</v>
      </c>
      <c r="K4" s="32" t="s">
        <v>10</v>
      </c>
      <c r="L4" s="7" t="s">
        <v>11</v>
      </c>
    </row>
    <row r="5" spans="2:12" ht="20.25" customHeight="1" x14ac:dyDescent="0.25">
      <c r="B5" s="99" t="s">
        <v>12</v>
      </c>
      <c r="C5" s="33">
        <v>14.08</v>
      </c>
      <c r="D5" s="34">
        <v>1.7</v>
      </c>
      <c r="E5" s="35">
        <v>0.1207</v>
      </c>
      <c r="F5" s="34">
        <v>15.78</v>
      </c>
      <c r="G5" s="34">
        <v>2.1800000000000002</v>
      </c>
      <c r="H5" s="35">
        <v>0.13800000000000001</v>
      </c>
      <c r="I5" s="102">
        <v>3</v>
      </c>
      <c r="J5" s="33">
        <v>0.09</v>
      </c>
      <c r="K5" s="36">
        <v>0.54</v>
      </c>
      <c r="L5" s="37">
        <f>SUM(F5+G5+I5+J5+K5)</f>
        <v>21.59</v>
      </c>
    </row>
    <row r="6" spans="2:12" ht="20.25" customHeight="1" x14ac:dyDescent="0.25">
      <c r="B6" s="100"/>
      <c r="C6" s="13">
        <v>17.809999999999999</v>
      </c>
      <c r="D6" s="9">
        <v>2.15</v>
      </c>
      <c r="E6" s="10">
        <v>0.1207</v>
      </c>
      <c r="F6" s="9">
        <v>19.96</v>
      </c>
      <c r="G6" s="9">
        <v>2.75</v>
      </c>
      <c r="H6" s="10">
        <v>0.13800000000000001</v>
      </c>
      <c r="I6" s="103"/>
      <c r="J6" s="8">
        <v>0.11</v>
      </c>
      <c r="K6" s="11">
        <v>0.68</v>
      </c>
      <c r="L6" s="14">
        <f>SUM(F6+G6+I5+J6+K6)</f>
        <v>26.5</v>
      </c>
    </row>
    <row r="7" spans="2:12" ht="20.25" customHeight="1" thickBot="1" x14ac:dyDescent="0.3">
      <c r="B7" s="101"/>
      <c r="C7" s="15">
        <v>21.88</v>
      </c>
      <c r="D7" s="16">
        <v>2.64</v>
      </c>
      <c r="E7" s="17">
        <v>0.1207</v>
      </c>
      <c r="F7" s="16">
        <v>24.52</v>
      </c>
      <c r="G7" s="16">
        <v>3.38</v>
      </c>
      <c r="H7" s="17">
        <v>0.13800000000000001</v>
      </c>
      <c r="I7" s="104"/>
      <c r="J7" s="18">
        <v>0.14000000000000001</v>
      </c>
      <c r="K7" s="19">
        <v>0.84</v>
      </c>
      <c r="L7" s="20">
        <f>SUM(F7+G7+I5+J7+K7)</f>
        <v>31.88</v>
      </c>
    </row>
    <row r="8" spans="2:12" ht="20.25" customHeight="1" x14ac:dyDescent="0.25">
      <c r="B8" s="99" t="s">
        <v>13</v>
      </c>
      <c r="C8" s="55">
        <v>26.89</v>
      </c>
      <c r="D8" s="34">
        <v>3.25</v>
      </c>
      <c r="E8" s="35">
        <v>0.1207</v>
      </c>
      <c r="F8" s="34">
        <v>30.14</v>
      </c>
      <c r="G8" s="34">
        <v>4.16</v>
      </c>
      <c r="H8" s="35">
        <v>0.13800000000000001</v>
      </c>
      <c r="I8" s="102">
        <v>5.5</v>
      </c>
      <c r="J8" s="33">
        <v>0.17</v>
      </c>
      <c r="K8" s="91">
        <v>1.03</v>
      </c>
      <c r="L8" s="37">
        <f>SUM(F8+G8+I8+J8+K8)</f>
        <v>41</v>
      </c>
    </row>
    <row r="9" spans="2:12" ht="20.25" customHeight="1" x14ac:dyDescent="0.25">
      <c r="B9" s="100"/>
      <c r="C9" s="13">
        <v>32.090000000000003</v>
      </c>
      <c r="D9" s="9">
        <v>3.87</v>
      </c>
      <c r="E9" s="10">
        <v>0.1207</v>
      </c>
      <c r="F9" s="9">
        <v>35.96</v>
      </c>
      <c r="G9" s="9">
        <v>4.96</v>
      </c>
      <c r="H9" s="10">
        <v>0.13800000000000001</v>
      </c>
      <c r="I9" s="103"/>
      <c r="J9" s="8">
        <v>0.2</v>
      </c>
      <c r="K9" s="92">
        <v>1.23</v>
      </c>
      <c r="L9" s="14">
        <f>SUM(F9+G9+I8+J9+K9)</f>
        <v>47.85</v>
      </c>
    </row>
    <row r="10" spans="2:12" ht="20.25" customHeight="1" thickBot="1" x14ac:dyDescent="0.3">
      <c r="B10" s="101"/>
      <c r="C10" s="15">
        <v>55</v>
      </c>
      <c r="D10" s="16">
        <v>6.64</v>
      </c>
      <c r="E10" s="17">
        <v>0.1207</v>
      </c>
      <c r="F10" s="16">
        <v>61.64</v>
      </c>
      <c r="G10" s="16">
        <v>8.51</v>
      </c>
      <c r="H10" s="17">
        <v>0.13800000000000001</v>
      </c>
      <c r="I10" s="104"/>
      <c r="J10" s="18">
        <v>0.35</v>
      </c>
      <c r="K10" s="93">
        <v>2.11</v>
      </c>
      <c r="L10" s="20">
        <f>SUM(F10+G10+I8+J10+K10)</f>
        <v>78.11</v>
      </c>
    </row>
    <row r="11" spans="2:12" ht="20.25" customHeight="1" x14ac:dyDescent="0.25">
      <c r="B11" s="123" t="s">
        <v>14</v>
      </c>
      <c r="C11" s="38">
        <v>61.64</v>
      </c>
      <c r="D11" s="39">
        <v>7.44</v>
      </c>
      <c r="E11" s="40">
        <v>0.1207</v>
      </c>
      <c r="F11" s="39">
        <v>69.08</v>
      </c>
      <c r="G11" s="39">
        <v>9.5299999999999994</v>
      </c>
      <c r="H11" s="40">
        <v>0.13800000000000001</v>
      </c>
      <c r="I11" s="108">
        <v>8.75</v>
      </c>
      <c r="J11" s="41">
        <v>0.39</v>
      </c>
      <c r="K11" s="94">
        <v>2.37</v>
      </c>
      <c r="L11" s="12">
        <f>SUM(F11+G11+I11+J11+K11)</f>
        <v>90.12</v>
      </c>
    </row>
    <row r="12" spans="2:12" ht="20.25" customHeight="1" x14ac:dyDescent="0.25">
      <c r="B12" s="100"/>
      <c r="C12" s="13">
        <v>68.489999999999995</v>
      </c>
      <c r="D12" s="9">
        <v>8.27</v>
      </c>
      <c r="E12" s="10">
        <v>0.1207</v>
      </c>
      <c r="F12" s="9">
        <v>76.760000000000005</v>
      </c>
      <c r="G12" s="9">
        <v>10.59</v>
      </c>
      <c r="H12" s="10">
        <v>0.13800000000000001</v>
      </c>
      <c r="I12" s="103"/>
      <c r="J12" s="8">
        <v>0.44</v>
      </c>
      <c r="K12" s="92">
        <v>2.63</v>
      </c>
      <c r="L12" s="14">
        <f>SUM(F12+G12+I11+J12+K12)</f>
        <v>99.17</v>
      </c>
    </row>
    <row r="13" spans="2:12" ht="20.25" customHeight="1" thickBot="1" x14ac:dyDescent="0.3">
      <c r="B13" s="101"/>
      <c r="C13" s="15">
        <v>82.19</v>
      </c>
      <c r="D13" s="16">
        <v>9.92</v>
      </c>
      <c r="E13" s="17">
        <v>0.1207</v>
      </c>
      <c r="F13" s="16">
        <v>92.11</v>
      </c>
      <c r="G13" s="16">
        <v>12.71</v>
      </c>
      <c r="H13" s="17">
        <v>0.13800000000000001</v>
      </c>
      <c r="I13" s="104"/>
      <c r="J13" s="18">
        <v>0.52</v>
      </c>
      <c r="K13" s="93">
        <v>3.16</v>
      </c>
      <c r="L13" s="20">
        <f>SUM(F13+G13+I11+J13+K13)</f>
        <v>117.24999999999999</v>
      </c>
    </row>
    <row r="15" spans="2:12" ht="15.75" thickBot="1" x14ac:dyDescent="0.3"/>
    <row r="16" spans="2:12" ht="19.5" thickBot="1" x14ac:dyDescent="0.3">
      <c r="B16" s="97" t="s">
        <v>36</v>
      </c>
      <c r="C16" s="124"/>
      <c r="D16" s="98"/>
    </row>
    <row r="17" spans="2:12" ht="63.75" thickBot="1" x14ac:dyDescent="0.3">
      <c r="B17" s="27" t="s">
        <v>1</v>
      </c>
      <c r="C17" s="28" t="s">
        <v>2</v>
      </c>
      <c r="D17" s="29" t="s">
        <v>3</v>
      </c>
      <c r="E17" s="30" t="s">
        <v>4</v>
      </c>
      <c r="F17" s="31" t="s">
        <v>5</v>
      </c>
      <c r="G17" s="29" t="s">
        <v>6</v>
      </c>
      <c r="H17" s="30" t="s">
        <v>7</v>
      </c>
      <c r="I17" s="29" t="s">
        <v>8</v>
      </c>
      <c r="J17" s="28" t="s">
        <v>9</v>
      </c>
      <c r="K17" s="32" t="s">
        <v>10</v>
      </c>
      <c r="L17" s="7" t="s">
        <v>11</v>
      </c>
    </row>
    <row r="18" spans="2:12" ht="20.25" customHeight="1" x14ac:dyDescent="0.25">
      <c r="B18" s="99" t="s">
        <v>12</v>
      </c>
      <c r="C18" s="33">
        <v>14.08</v>
      </c>
      <c r="D18" s="34">
        <v>1.69</v>
      </c>
      <c r="E18" s="35">
        <v>0.1207</v>
      </c>
      <c r="F18" s="34">
        <v>15.77</v>
      </c>
      <c r="G18" s="34">
        <v>1.25</v>
      </c>
      <c r="H18" s="35">
        <v>7.9000000000000001E-2</v>
      </c>
      <c r="I18" s="102">
        <v>2</v>
      </c>
      <c r="J18" s="33">
        <v>0.6</v>
      </c>
      <c r="K18" s="36">
        <v>1.2</v>
      </c>
      <c r="L18" s="37">
        <f>SUM(F18+G18+I18+J18+K18)</f>
        <v>20.82</v>
      </c>
    </row>
    <row r="19" spans="2:12" ht="20.25" customHeight="1" x14ac:dyDescent="0.25">
      <c r="B19" s="100"/>
      <c r="C19" s="13">
        <v>17.809999999999999</v>
      </c>
      <c r="D19" s="9">
        <v>2.15</v>
      </c>
      <c r="E19" s="10">
        <v>0.1207</v>
      </c>
      <c r="F19" s="9">
        <v>19.96</v>
      </c>
      <c r="G19" s="9">
        <v>1.73</v>
      </c>
      <c r="H19" s="10">
        <v>8.6999999999999994E-2</v>
      </c>
      <c r="I19" s="103"/>
      <c r="J19" s="8">
        <v>0.71</v>
      </c>
      <c r="K19" s="11">
        <v>1.5</v>
      </c>
      <c r="L19" s="14">
        <f>SUM(F19+G19+I18+J19+K19)</f>
        <v>25.900000000000002</v>
      </c>
    </row>
    <row r="20" spans="2:12" ht="20.25" customHeight="1" thickBot="1" x14ac:dyDescent="0.3">
      <c r="B20" s="101"/>
      <c r="C20" s="15">
        <v>21.88</v>
      </c>
      <c r="D20" s="16">
        <v>2.64</v>
      </c>
      <c r="E20" s="17">
        <v>0.1207</v>
      </c>
      <c r="F20" s="16">
        <v>24.52</v>
      </c>
      <c r="G20" s="16">
        <v>2.2799999999999998</v>
      </c>
      <c r="H20" s="17">
        <v>9.2999999999999999E-2</v>
      </c>
      <c r="I20" s="104"/>
      <c r="J20" s="18">
        <v>0.98</v>
      </c>
      <c r="K20" s="19">
        <v>1.96</v>
      </c>
      <c r="L20" s="20">
        <f>SUM(F20+G20+I18+J20+K20)</f>
        <v>31.740000000000002</v>
      </c>
    </row>
    <row r="21" spans="2:12" ht="20.25" customHeight="1" x14ac:dyDescent="0.25">
      <c r="B21" s="99" t="s">
        <v>13</v>
      </c>
      <c r="C21" s="55">
        <v>26.89</v>
      </c>
      <c r="D21" s="34">
        <v>3.25</v>
      </c>
      <c r="E21" s="35">
        <v>0.1207</v>
      </c>
      <c r="F21" s="34">
        <v>30.14</v>
      </c>
      <c r="G21" s="34">
        <v>2.92</v>
      </c>
      <c r="H21" s="35">
        <v>9.7000000000000003E-2</v>
      </c>
      <c r="I21" s="102">
        <v>4</v>
      </c>
      <c r="J21" s="33">
        <v>1.2</v>
      </c>
      <c r="K21" s="91">
        <v>2.4</v>
      </c>
      <c r="L21" s="37">
        <f>SUM(F21+G21+I21+J21+K21)</f>
        <v>40.660000000000004</v>
      </c>
    </row>
    <row r="22" spans="2:12" ht="20.25" customHeight="1" x14ac:dyDescent="0.25">
      <c r="B22" s="100"/>
      <c r="C22" s="13">
        <v>32.090000000000003</v>
      </c>
      <c r="D22" s="9">
        <v>3.87</v>
      </c>
      <c r="E22" s="10">
        <v>0.1207</v>
      </c>
      <c r="F22" s="9">
        <v>35.96</v>
      </c>
      <c r="G22" s="9">
        <v>3.59</v>
      </c>
      <c r="H22" s="10">
        <v>0.1014</v>
      </c>
      <c r="I22" s="103"/>
      <c r="J22" s="8">
        <v>1.4</v>
      </c>
      <c r="K22" s="92">
        <v>2.87</v>
      </c>
      <c r="L22" s="14">
        <f>SUM(F22+G22+I21+J22+K22)</f>
        <v>47.819999999999993</v>
      </c>
    </row>
    <row r="23" spans="2:12" ht="20.25" customHeight="1" thickBot="1" x14ac:dyDescent="0.3">
      <c r="B23" s="101"/>
      <c r="C23" s="15">
        <v>55</v>
      </c>
      <c r="D23" s="16">
        <v>6.63</v>
      </c>
      <c r="E23" s="17">
        <v>0.1207</v>
      </c>
      <c r="F23" s="16">
        <v>61.63</v>
      </c>
      <c r="G23" s="16">
        <v>6.72</v>
      </c>
      <c r="H23" s="17">
        <v>0.109</v>
      </c>
      <c r="I23" s="104"/>
      <c r="J23" s="18">
        <v>2.4</v>
      </c>
      <c r="K23" s="93">
        <v>4.9000000000000004</v>
      </c>
      <c r="L23" s="20">
        <f>SUM(F23+G23+I21+J23+K23)</f>
        <v>79.65000000000002</v>
      </c>
    </row>
    <row r="24" spans="2:12" ht="20.25" customHeight="1" x14ac:dyDescent="0.25">
      <c r="B24" s="123" t="s">
        <v>14</v>
      </c>
      <c r="C24" s="38">
        <v>61.64</v>
      </c>
      <c r="D24" s="39">
        <v>7.44</v>
      </c>
      <c r="E24" s="40">
        <v>0.1207</v>
      </c>
      <c r="F24" s="39">
        <v>69.08</v>
      </c>
      <c r="G24" s="39">
        <v>7.5</v>
      </c>
      <c r="H24" s="40">
        <v>0.11</v>
      </c>
      <c r="I24" s="108">
        <v>6</v>
      </c>
      <c r="J24" s="41">
        <v>2.7</v>
      </c>
      <c r="K24" s="94">
        <v>5.58</v>
      </c>
      <c r="L24" s="12">
        <f>SUM(F24+G24+I24+J24+K24)</f>
        <v>90.86</v>
      </c>
    </row>
    <row r="25" spans="2:12" ht="20.25" customHeight="1" x14ac:dyDescent="0.25">
      <c r="B25" s="100"/>
      <c r="C25" s="13">
        <v>68.489999999999995</v>
      </c>
      <c r="D25" s="9">
        <v>8.26</v>
      </c>
      <c r="E25" s="10">
        <v>0.1207</v>
      </c>
      <c r="F25" s="9">
        <v>76.75</v>
      </c>
      <c r="G25" s="9">
        <v>8.57</v>
      </c>
      <c r="H25" s="10">
        <v>0.11169999999999999</v>
      </c>
      <c r="I25" s="103"/>
      <c r="J25" s="8">
        <v>3.07</v>
      </c>
      <c r="K25" s="92">
        <v>6.14</v>
      </c>
      <c r="L25" s="14">
        <f>SUM(F25+G25+I24+J25+K25)</f>
        <v>100.52999999999999</v>
      </c>
    </row>
    <row r="26" spans="2:12" ht="20.25" customHeight="1" thickBot="1" x14ac:dyDescent="0.3">
      <c r="B26" s="101"/>
      <c r="C26" s="15">
        <v>82.19</v>
      </c>
      <c r="D26" s="16">
        <v>9.92</v>
      </c>
      <c r="E26" s="17">
        <v>0.1207</v>
      </c>
      <c r="F26" s="16">
        <v>92.11</v>
      </c>
      <c r="G26" s="16">
        <v>10.4</v>
      </c>
      <c r="H26" s="17">
        <v>0.113</v>
      </c>
      <c r="I26" s="104"/>
      <c r="J26" s="18">
        <v>3.68</v>
      </c>
      <c r="K26" s="93">
        <v>7.3</v>
      </c>
      <c r="L26" s="20">
        <f>SUM(F26+G26+I24+J26+K26)</f>
        <v>119.49000000000001</v>
      </c>
    </row>
    <row r="28" spans="2:12" ht="15.75" thickBot="1" x14ac:dyDescent="0.3"/>
    <row r="29" spans="2:12" ht="19.5" thickBot="1" x14ac:dyDescent="0.3">
      <c r="B29" s="97" t="s">
        <v>37</v>
      </c>
      <c r="C29" s="124"/>
      <c r="D29" s="98"/>
    </row>
    <row r="30" spans="2:12" ht="63.75" thickBot="1" x14ac:dyDescent="0.3">
      <c r="B30" s="27" t="s">
        <v>1</v>
      </c>
      <c r="C30" s="28" t="s">
        <v>2</v>
      </c>
      <c r="D30" s="29" t="s">
        <v>3</v>
      </c>
      <c r="E30" s="30" t="s">
        <v>4</v>
      </c>
      <c r="F30" s="31" t="s">
        <v>5</v>
      </c>
      <c r="G30" s="29" t="s">
        <v>6</v>
      </c>
      <c r="H30" s="30" t="s">
        <v>7</v>
      </c>
      <c r="I30" s="29" t="s">
        <v>8</v>
      </c>
      <c r="J30" s="28" t="s">
        <v>9</v>
      </c>
      <c r="K30" s="32" t="s">
        <v>10</v>
      </c>
      <c r="L30" s="7" t="s">
        <v>11</v>
      </c>
    </row>
    <row r="31" spans="2:12" ht="21" customHeight="1" x14ac:dyDescent="0.25">
      <c r="B31" s="99" t="s">
        <v>12</v>
      </c>
      <c r="C31" s="33">
        <v>14.08</v>
      </c>
      <c r="D31" s="34">
        <v>1.7</v>
      </c>
      <c r="E31" s="35">
        <v>0.1207</v>
      </c>
      <c r="F31" s="34">
        <v>15.78</v>
      </c>
      <c r="G31" s="34">
        <v>2.1800000000000002</v>
      </c>
      <c r="H31" s="35">
        <v>0.13800000000000001</v>
      </c>
      <c r="I31" s="102">
        <v>3.75</v>
      </c>
      <c r="J31" s="33">
        <v>0.08</v>
      </c>
      <c r="K31" s="36">
        <v>0.47</v>
      </c>
      <c r="L31" s="37">
        <f>SUM(F31+G31+I31+J31+K31)</f>
        <v>22.259999999999998</v>
      </c>
    </row>
    <row r="32" spans="2:12" ht="21" customHeight="1" x14ac:dyDescent="0.25">
      <c r="B32" s="100"/>
      <c r="C32" s="13">
        <v>17.809999999999999</v>
      </c>
      <c r="D32" s="9">
        <v>2.15</v>
      </c>
      <c r="E32" s="10">
        <v>0.1207</v>
      </c>
      <c r="F32" s="9">
        <v>19.96</v>
      </c>
      <c r="G32" s="9">
        <v>2.75</v>
      </c>
      <c r="H32" s="10">
        <v>0.13800000000000001</v>
      </c>
      <c r="I32" s="103"/>
      <c r="J32" s="8">
        <v>0.1</v>
      </c>
      <c r="K32" s="11">
        <v>0.6</v>
      </c>
      <c r="L32" s="14">
        <f>SUM(F32+G32+I31+J32+K32)</f>
        <v>27.160000000000004</v>
      </c>
    </row>
    <row r="33" spans="2:12" ht="21" customHeight="1" thickBot="1" x14ac:dyDescent="0.3">
      <c r="B33" s="101"/>
      <c r="C33" s="15">
        <v>21.88</v>
      </c>
      <c r="D33" s="16">
        <v>2.64</v>
      </c>
      <c r="E33" s="17">
        <v>0.1207</v>
      </c>
      <c r="F33" s="16">
        <v>24.52</v>
      </c>
      <c r="G33" s="16">
        <v>3.38</v>
      </c>
      <c r="H33" s="17">
        <v>0.13800000000000001</v>
      </c>
      <c r="I33" s="104"/>
      <c r="J33" s="18">
        <v>0.12</v>
      </c>
      <c r="K33" s="19">
        <v>0.74</v>
      </c>
      <c r="L33" s="20">
        <f>SUM(F33+G33+I31+J33+K33)</f>
        <v>32.51</v>
      </c>
    </row>
    <row r="34" spans="2:12" ht="21" customHeight="1" x14ac:dyDescent="0.25">
      <c r="B34" s="99" t="s">
        <v>13</v>
      </c>
      <c r="C34" s="55">
        <v>26.89</v>
      </c>
      <c r="D34" s="34">
        <v>3.25</v>
      </c>
      <c r="E34" s="35">
        <v>0.1207</v>
      </c>
      <c r="F34" s="34">
        <v>30.14</v>
      </c>
      <c r="G34" s="34">
        <v>4.16</v>
      </c>
      <c r="H34" s="35">
        <v>0.13800000000000001</v>
      </c>
      <c r="I34" s="102">
        <v>5.99</v>
      </c>
      <c r="J34" s="33">
        <v>0.15</v>
      </c>
      <c r="K34" s="91">
        <v>0.9</v>
      </c>
      <c r="L34" s="37">
        <f>SUM(F34+G34+I34+J34+K34)</f>
        <v>41.339999999999996</v>
      </c>
    </row>
    <row r="35" spans="2:12" ht="21" customHeight="1" x14ac:dyDescent="0.25">
      <c r="B35" s="100"/>
      <c r="C35" s="13">
        <v>32.090000000000003</v>
      </c>
      <c r="D35" s="9">
        <v>3.87</v>
      </c>
      <c r="E35" s="10">
        <v>0.1207</v>
      </c>
      <c r="F35" s="9">
        <v>35.96</v>
      </c>
      <c r="G35" s="9">
        <v>4.96</v>
      </c>
      <c r="H35" s="10">
        <v>0.13800000000000001</v>
      </c>
      <c r="I35" s="103"/>
      <c r="J35" s="8">
        <v>0.18</v>
      </c>
      <c r="K35" s="92">
        <v>1.08</v>
      </c>
      <c r="L35" s="14">
        <f>SUM(F35+G35+I34+J35+K35)</f>
        <v>48.17</v>
      </c>
    </row>
    <row r="36" spans="2:12" ht="21" customHeight="1" thickBot="1" x14ac:dyDescent="0.3">
      <c r="B36" s="101"/>
      <c r="C36" s="15">
        <v>55</v>
      </c>
      <c r="D36" s="16">
        <v>6.64</v>
      </c>
      <c r="E36" s="17">
        <v>0.1207</v>
      </c>
      <c r="F36" s="16">
        <v>61.64</v>
      </c>
      <c r="G36" s="16">
        <v>8.51</v>
      </c>
      <c r="H36" s="17">
        <v>0.13800000000000001</v>
      </c>
      <c r="I36" s="104"/>
      <c r="J36" s="18">
        <v>0.31</v>
      </c>
      <c r="K36" s="93">
        <v>1.85</v>
      </c>
      <c r="L36" s="20">
        <f>SUM(F36+G36+I34+J36+K36)</f>
        <v>78.3</v>
      </c>
    </row>
    <row r="37" spans="2:12" ht="21" customHeight="1" x14ac:dyDescent="0.25">
      <c r="B37" s="123" t="s">
        <v>14</v>
      </c>
      <c r="C37" s="38">
        <v>61.64</v>
      </c>
      <c r="D37" s="39">
        <v>7.44</v>
      </c>
      <c r="E37" s="40">
        <v>0.1207</v>
      </c>
      <c r="F37" s="39">
        <v>69.08</v>
      </c>
      <c r="G37" s="39">
        <v>9.5299999999999994</v>
      </c>
      <c r="H37" s="40">
        <v>0.13800000000000001</v>
      </c>
      <c r="I37" s="108">
        <v>6.99</v>
      </c>
      <c r="J37" s="41">
        <v>0.35</v>
      </c>
      <c r="K37" s="94">
        <v>2.0699999999999998</v>
      </c>
      <c r="L37" s="12">
        <f>SUM(F37+G37+I37+J37+K37)</f>
        <v>88.019999999999982</v>
      </c>
    </row>
    <row r="38" spans="2:12" ht="21" customHeight="1" x14ac:dyDescent="0.25">
      <c r="B38" s="100"/>
      <c r="C38" s="13">
        <v>68.489999999999995</v>
      </c>
      <c r="D38" s="9">
        <v>8.27</v>
      </c>
      <c r="E38" s="10">
        <v>0.1207</v>
      </c>
      <c r="F38" s="9">
        <v>76.760000000000005</v>
      </c>
      <c r="G38" s="9">
        <v>10.59</v>
      </c>
      <c r="H38" s="10">
        <v>0.13800000000000001</v>
      </c>
      <c r="I38" s="103"/>
      <c r="J38" s="8">
        <v>0.38</v>
      </c>
      <c r="K38" s="92">
        <v>2.2999999999999998</v>
      </c>
      <c r="L38" s="14">
        <f>SUM(F38+G38+I37+J38+K38)</f>
        <v>97.02</v>
      </c>
    </row>
    <row r="39" spans="2:12" ht="21" customHeight="1" thickBot="1" x14ac:dyDescent="0.3">
      <c r="B39" s="101"/>
      <c r="C39" s="15">
        <v>82.19</v>
      </c>
      <c r="D39" s="16">
        <v>9.92</v>
      </c>
      <c r="E39" s="17">
        <v>0.1207</v>
      </c>
      <c r="F39" s="16">
        <v>92.11</v>
      </c>
      <c r="G39" s="16">
        <v>12.71</v>
      </c>
      <c r="H39" s="17">
        <v>0.13800000000000001</v>
      </c>
      <c r="I39" s="104"/>
      <c r="J39" s="18">
        <v>0.46</v>
      </c>
      <c r="K39" s="93">
        <v>2.76</v>
      </c>
      <c r="L39" s="20">
        <f>SUM(F39+G39+I37+J39+K39)</f>
        <v>115.02999999999999</v>
      </c>
    </row>
    <row r="41" spans="2:12" ht="15.75" thickBot="1" x14ac:dyDescent="0.3"/>
    <row r="42" spans="2:12" ht="19.5" thickBot="1" x14ac:dyDescent="0.3">
      <c r="B42" s="97" t="s">
        <v>30</v>
      </c>
      <c r="C42" s="98"/>
    </row>
    <row r="43" spans="2:12" ht="63.75" thickBot="1" x14ac:dyDescent="0.3">
      <c r="B43" s="27" t="s">
        <v>1</v>
      </c>
      <c r="C43" s="28" t="s">
        <v>2</v>
      </c>
      <c r="D43" s="29" t="s">
        <v>3</v>
      </c>
      <c r="E43" s="30" t="s">
        <v>4</v>
      </c>
      <c r="F43" s="31" t="s">
        <v>5</v>
      </c>
      <c r="G43" s="29" t="s">
        <v>6</v>
      </c>
      <c r="H43" s="30" t="s">
        <v>7</v>
      </c>
      <c r="I43" s="29" t="s">
        <v>8</v>
      </c>
      <c r="J43" s="28" t="s">
        <v>9</v>
      </c>
      <c r="K43" s="32" t="s">
        <v>10</v>
      </c>
      <c r="L43" s="7" t="s">
        <v>11</v>
      </c>
    </row>
    <row r="44" spans="2:12" ht="20.25" customHeight="1" x14ac:dyDescent="0.25">
      <c r="B44" s="99" t="s">
        <v>12</v>
      </c>
      <c r="C44" s="33">
        <v>14.08</v>
      </c>
      <c r="D44" s="34">
        <v>1.7</v>
      </c>
      <c r="E44" s="35">
        <v>0.1207</v>
      </c>
      <c r="F44" s="34">
        <v>15.78</v>
      </c>
      <c r="G44" s="34">
        <v>1.42</v>
      </c>
      <c r="H44" s="35">
        <v>0.09</v>
      </c>
      <c r="I44" s="102">
        <v>2</v>
      </c>
      <c r="J44" s="33">
        <v>0.16</v>
      </c>
      <c r="K44" s="36">
        <v>0.32</v>
      </c>
      <c r="L44" s="37">
        <f>SUM(F44+G44+I44+J44+K44)</f>
        <v>19.68</v>
      </c>
    </row>
    <row r="45" spans="2:12" ht="20.25" customHeight="1" x14ac:dyDescent="0.25">
      <c r="B45" s="100"/>
      <c r="C45" s="13">
        <v>17.809999999999999</v>
      </c>
      <c r="D45" s="9">
        <v>2.15</v>
      </c>
      <c r="E45" s="10">
        <v>0.1207</v>
      </c>
      <c r="F45" s="9">
        <v>19.96</v>
      </c>
      <c r="G45" s="9">
        <v>1.8</v>
      </c>
      <c r="H45" s="10">
        <v>0.11</v>
      </c>
      <c r="I45" s="103"/>
      <c r="J45" s="8">
        <v>0.2</v>
      </c>
      <c r="K45" s="11">
        <v>0.4</v>
      </c>
      <c r="L45" s="14">
        <f>SUM(F45+G45+I44+J45+K45)</f>
        <v>24.36</v>
      </c>
    </row>
    <row r="46" spans="2:12" ht="20.25" customHeight="1" thickBot="1" x14ac:dyDescent="0.3">
      <c r="B46" s="101"/>
      <c r="C46" s="15">
        <v>21.88</v>
      </c>
      <c r="D46" s="16">
        <v>2.64</v>
      </c>
      <c r="E46" s="17">
        <v>0.1207</v>
      </c>
      <c r="F46" s="16">
        <v>24.52</v>
      </c>
      <c r="G46" s="16">
        <v>2.21</v>
      </c>
      <c r="H46" s="17">
        <v>0.11</v>
      </c>
      <c r="I46" s="104"/>
      <c r="J46" s="18">
        <v>0.25</v>
      </c>
      <c r="K46" s="19">
        <v>0.49</v>
      </c>
      <c r="L46" s="20">
        <f>SUM(F46+G46+I44+J46+K46)</f>
        <v>29.47</v>
      </c>
    </row>
    <row r="47" spans="2:12" ht="20.25" customHeight="1" x14ac:dyDescent="0.25">
      <c r="B47" s="99" t="s">
        <v>13</v>
      </c>
      <c r="C47" s="55">
        <v>26.89</v>
      </c>
      <c r="D47" s="34">
        <v>3.25</v>
      </c>
      <c r="E47" s="35">
        <v>0.1207</v>
      </c>
      <c r="F47" s="34">
        <v>30.14</v>
      </c>
      <c r="G47" s="34">
        <v>3.92</v>
      </c>
      <c r="H47" s="35">
        <v>0.13</v>
      </c>
      <c r="I47" s="102">
        <v>4</v>
      </c>
      <c r="J47" s="33">
        <v>0.31</v>
      </c>
      <c r="K47" s="91">
        <v>0.6</v>
      </c>
      <c r="L47" s="37">
        <f>SUM(F47+G47+I47+J47+K47)</f>
        <v>38.970000000000006</v>
      </c>
    </row>
    <row r="48" spans="2:12" ht="20.25" customHeight="1" x14ac:dyDescent="0.25">
      <c r="B48" s="100"/>
      <c r="C48" s="13">
        <v>32.090000000000003</v>
      </c>
      <c r="D48" s="9">
        <v>3.87</v>
      </c>
      <c r="E48" s="10">
        <v>0.1207</v>
      </c>
      <c r="F48" s="9">
        <v>35.96</v>
      </c>
      <c r="G48" s="9">
        <v>4.68</v>
      </c>
      <c r="H48" s="10">
        <v>0.13</v>
      </c>
      <c r="I48" s="103"/>
      <c r="J48" s="8">
        <v>0.36</v>
      </c>
      <c r="K48" s="92">
        <v>0.72</v>
      </c>
      <c r="L48" s="14">
        <f>SUM(F48+G48+I47+J48+K48)</f>
        <v>45.72</v>
      </c>
    </row>
    <row r="49" spans="2:12" ht="20.25" customHeight="1" thickBot="1" x14ac:dyDescent="0.3">
      <c r="B49" s="101"/>
      <c r="C49" s="15">
        <v>55</v>
      </c>
      <c r="D49" s="16">
        <v>6.64</v>
      </c>
      <c r="E49" s="17">
        <v>0.1207</v>
      </c>
      <c r="F49" s="16">
        <v>61.64</v>
      </c>
      <c r="G49" s="16">
        <v>8.01</v>
      </c>
      <c r="H49" s="17">
        <v>0.13</v>
      </c>
      <c r="I49" s="104"/>
      <c r="J49" s="18">
        <v>0.62</v>
      </c>
      <c r="K49" s="93">
        <v>1.23</v>
      </c>
      <c r="L49" s="20">
        <f>SUM(F49+G49+I47+J49+K49)</f>
        <v>75.500000000000014</v>
      </c>
    </row>
    <row r="50" spans="2:12" ht="20.25" customHeight="1" x14ac:dyDescent="0.25">
      <c r="B50" s="123" t="s">
        <v>14</v>
      </c>
      <c r="C50" s="38">
        <v>61.64</v>
      </c>
      <c r="D50" s="39">
        <v>7.44</v>
      </c>
      <c r="E50" s="40">
        <v>0.1207</v>
      </c>
      <c r="F50" s="39">
        <v>69.08</v>
      </c>
      <c r="G50" s="39">
        <v>8.98</v>
      </c>
      <c r="H50" s="40">
        <v>0.13</v>
      </c>
      <c r="I50" s="108">
        <v>4.5</v>
      </c>
      <c r="J50" s="41">
        <v>0.7</v>
      </c>
      <c r="K50" s="94">
        <v>1.38</v>
      </c>
      <c r="L50" s="12">
        <f>SUM(F50+G50+I50+J50+K50)</f>
        <v>84.64</v>
      </c>
    </row>
    <row r="51" spans="2:12" ht="20.25" customHeight="1" x14ac:dyDescent="0.25">
      <c r="B51" s="100"/>
      <c r="C51" s="13">
        <v>68.489999999999995</v>
      </c>
      <c r="D51" s="9">
        <v>8.27</v>
      </c>
      <c r="E51" s="10">
        <v>0.1207</v>
      </c>
      <c r="F51" s="9">
        <v>76.760000000000005</v>
      </c>
      <c r="G51" s="9">
        <v>9.98</v>
      </c>
      <c r="H51" s="10">
        <v>0.13</v>
      </c>
      <c r="I51" s="103"/>
      <c r="J51" s="8">
        <v>0.77</v>
      </c>
      <c r="K51" s="92">
        <v>1.54</v>
      </c>
      <c r="L51" s="14">
        <v>93.54</v>
      </c>
    </row>
    <row r="52" spans="2:12" ht="20.25" customHeight="1" thickBot="1" x14ac:dyDescent="0.3">
      <c r="B52" s="101"/>
      <c r="C52" s="15">
        <v>82.19</v>
      </c>
      <c r="D52" s="16">
        <v>9.92</v>
      </c>
      <c r="E52" s="17">
        <v>0.1207</v>
      </c>
      <c r="F52" s="16">
        <v>92.11</v>
      </c>
      <c r="G52" s="16">
        <v>11.97</v>
      </c>
      <c r="H52" s="17">
        <v>0.13</v>
      </c>
      <c r="I52" s="104"/>
      <c r="J52" s="18">
        <v>0.93</v>
      </c>
      <c r="K52" s="93">
        <v>1.84</v>
      </c>
      <c r="L52" s="20">
        <v>111.36</v>
      </c>
    </row>
    <row r="54" spans="2:12" ht="15.75" thickBot="1" x14ac:dyDescent="0.3"/>
    <row r="55" spans="2:12" ht="19.5" thickBot="1" x14ac:dyDescent="0.3">
      <c r="B55" s="97" t="s">
        <v>31</v>
      </c>
      <c r="C55" s="98"/>
    </row>
    <row r="56" spans="2:12" ht="63.75" thickBot="1" x14ac:dyDescent="0.3">
      <c r="B56" s="27" t="s">
        <v>1</v>
      </c>
      <c r="C56" s="28" t="s">
        <v>2</v>
      </c>
      <c r="D56" s="29" t="s">
        <v>3</v>
      </c>
      <c r="E56" s="30" t="s">
        <v>4</v>
      </c>
      <c r="F56" s="31" t="s">
        <v>5</v>
      </c>
      <c r="G56" s="29" t="s">
        <v>6</v>
      </c>
      <c r="H56" s="30" t="s">
        <v>7</v>
      </c>
      <c r="I56" s="29" t="s">
        <v>8</v>
      </c>
      <c r="J56" s="28" t="s">
        <v>9</v>
      </c>
      <c r="K56" s="32" t="s">
        <v>10</v>
      </c>
      <c r="L56" s="7" t="s">
        <v>11</v>
      </c>
    </row>
    <row r="57" spans="2:12" ht="20.25" customHeight="1" x14ac:dyDescent="0.25">
      <c r="B57" s="99" t="s">
        <v>12</v>
      </c>
      <c r="C57" s="33">
        <v>14.08</v>
      </c>
      <c r="D57" s="34">
        <f t="shared" ref="D57:D65" si="0">C57*E57</f>
        <v>1.6994560000000001</v>
      </c>
      <c r="E57" s="35">
        <v>0.1207</v>
      </c>
      <c r="F57" s="34">
        <f t="shared" ref="F57:F65" si="1">C57+D57</f>
        <v>15.779456</v>
      </c>
      <c r="G57" s="34">
        <f t="shared" ref="G57:G65" si="2">(((F57*35)-166)*13.8%)/35</f>
        <v>1.523050642285714</v>
      </c>
      <c r="H57" s="72">
        <v>0.13800000000000001</v>
      </c>
      <c r="I57" s="102">
        <v>3.1</v>
      </c>
      <c r="J57" s="33">
        <f t="shared" ref="J57:J65" si="3">F57*0.5%</f>
        <v>7.889728E-2</v>
      </c>
      <c r="K57" s="36">
        <f t="shared" ref="K57:K65" si="4">F57*2.5%</f>
        <v>0.39448640000000001</v>
      </c>
      <c r="L57" s="37">
        <f>SUM(F57+G57+I57+J57+K57)</f>
        <v>20.875890322285716</v>
      </c>
    </row>
    <row r="58" spans="2:12" ht="20.25" customHeight="1" x14ac:dyDescent="0.25">
      <c r="B58" s="100"/>
      <c r="C58" s="13">
        <v>17.809999999999999</v>
      </c>
      <c r="D58" s="9">
        <f t="shared" si="0"/>
        <v>2.149667</v>
      </c>
      <c r="E58" s="10">
        <v>0.1207</v>
      </c>
      <c r="F58" s="9">
        <f t="shared" si="1"/>
        <v>19.959667</v>
      </c>
      <c r="G58" s="9">
        <f t="shared" si="2"/>
        <v>2.0999197602857143</v>
      </c>
      <c r="H58" s="73">
        <v>0.13800000000000001</v>
      </c>
      <c r="I58" s="103"/>
      <c r="J58" s="8">
        <f t="shared" si="3"/>
        <v>9.9798335000000002E-2</v>
      </c>
      <c r="K58" s="11">
        <f t="shared" si="4"/>
        <v>0.49899167500000002</v>
      </c>
      <c r="L58" s="14">
        <f>SUM(F58+G58+I57+J58+K58)</f>
        <v>25.758376770285714</v>
      </c>
    </row>
    <row r="59" spans="2:12" ht="20.25" customHeight="1" thickBot="1" x14ac:dyDescent="0.3">
      <c r="B59" s="101"/>
      <c r="C59" s="15">
        <v>21.88</v>
      </c>
      <c r="D59" s="16">
        <f t="shared" si="0"/>
        <v>2.6409159999999998</v>
      </c>
      <c r="E59" s="17">
        <v>0.1207</v>
      </c>
      <c r="F59" s="16">
        <f t="shared" si="1"/>
        <v>24.520916</v>
      </c>
      <c r="G59" s="16">
        <f t="shared" si="2"/>
        <v>2.7293721222857146</v>
      </c>
      <c r="H59" s="74">
        <v>0.13800000000000001</v>
      </c>
      <c r="I59" s="104"/>
      <c r="J59" s="18">
        <f t="shared" si="3"/>
        <v>0.12260458</v>
      </c>
      <c r="K59" s="19">
        <f t="shared" si="4"/>
        <v>0.61302290000000004</v>
      </c>
      <c r="L59" s="20">
        <f>SUM(F59+G59+I57+J59+K59)</f>
        <v>31.085915602285716</v>
      </c>
    </row>
    <row r="60" spans="2:12" ht="20.25" customHeight="1" x14ac:dyDescent="0.25">
      <c r="B60" s="99" t="s">
        <v>13</v>
      </c>
      <c r="C60" s="55">
        <v>26.89</v>
      </c>
      <c r="D60" s="34">
        <f t="shared" si="0"/>
        <v>3.2456230000000001</v>
      </c>
      <c r="E60" s="35">
        <v>0.1207</v>
      </c>
      <c r="F60" s="34">
        <f t="shared" si="1"/>
        <v>30.135623000000002</v>
      </c>
      <c r="G60" s="34">
        <f t="shared" si="2"/>
        <v>3.5042016882857148</v>
      </c>
      <c r="H60" s="72">
        <v>0.13800000000000001</v>
      </c>
      <c r="I60" s="102">
        <v>3.25</v>
      </c>
      <c r="J60" s="33">
        <f t="shared" si="3"/>
        <v>0.15067811500000003</v>
      </c>
      <c r="K60" s="36">
        <f t="shared" si="4"/>
        <v>0.75339057500000006</v>
      </c>
      <c r="L60" s="37">
        <f>SUM(F60+G60+I60+J60+K60)</f>
        <v>37.793893378285709</v>
      </c>
    </row>
    <row r="61" spans="2:12" ht="20.25" customHeight="1" x14ac:dyDescent="0.25">
      <c r="B61" s="100"/>
      <c r="C61" s="13">
        <v>32.090000000000003</v>
      </c>
      <c r="D61" s="9">
        <f t="shared" si="0"/>
        <v>3.8732630000000006</v>
      </c>
      <c r="E61" s="10">
        <v>0.1207</v>
      </c>
      <c r="F61" s="9">
        <f t="shared" si="1"/>
        <v>35.963263000000005</v>
      </c>
      <c r="G61" s="9">
        <f t="shared" si="2"/>
        <v>4.3084160082857155</v>
      </c>
      <c r="H61" s="73">
        <v>0.13800000000000001</v>
      </c>
      <c r="I61" s="103"/>
      <c r="J61" s="8">
        <f t="shared" si="3"/>
        <v>0.17981631500000003</v>
      </c>
      <c r="K61" s="11">
        <f t="shared" si="4"/>
        <v>0.89908157500000019</v>
      </c>
      <c r="L61" s="14">
        <f>SUM(F61+G61+I60+J61+K61)</f>
        <v>44.600576898285716</v>
      </c>
    </row>
    <row r="62" spans="2:12" ht="20.25" customHeight="1" thickBot="1" x14ac:dyDescent="0.3">
      <c r="B62" s="101"/>
      <c r="C62" s="15">
        <v>55</v>
      </c>
      <c r="D62" s="16">
        <f t="shared" si="0"/>
        <v>6.6385000000000005</v>
      </c>
      <c r="E62" s="17">
        <v>0.1207</v>
      </c>
      <c r="F62" s="16">
        <f t="shared" si="1"/>
        <v>61.638500000000001</v>
      </c>
      <c r="G62" s="16">
        <f t="shared" si="2"/>
        <v>7.8515987142857142</v>
      </c>
      <c r="H62" s="74">
        <v>0.13800000000000001</v>
      </c>
      <c r="I62" s="104"/>
      <c r="J62" s="18">
        <f t="shared" si="3"/>
        <v>0.30819250000000004</v>
      </c>
      <c r="K62" s="19">
        <f t="shared" si="4"/>
        <v>1.5409625</v>
      </c>
      <c r="L62" s="20">
        <f>SUM(F62+G62+I60+J62+K62)</f>
        <v>74.589253714285732</v>
      </c>
    </row>
    <row r="63" spans="2:12" ht="20.25" customHeight="1" x14ac:dyDescent="0.25">
      <c r="B63" s="123" t="s">
        <v>14</v>
      </c>
      <c r="C63" s="38">
        <v>61.64</v>
      </c>
      <c r="D63" s="39">
        <f t="shared" si="0"/>
        <v>7.4399480000000002</v>
      </c>
      <c r="E63" s="40">
        <v>0.1207</v>
      </c>
      <c r="F63" s="39">
        <f t="shared" si="1"/>
        <v>69.079948000000002</v>
      </c>
      <c r="G63" s="39">
        <f t="shared" si="2"/>
        <v>8.8785185382857161</v>
      </c>
      <c r="H63" s="75">
        <v>0.13800000000000001</v>
      </c>
      <c r="I63" s="108">
        <v>3.5</v>
      </c>
      <c r="J63" s="41">
        <f t="shared" si="3"/>
        <v>0.34539974000000001</v>
      </c>
      <c r="K63" s="42">
        <f t="shared" si="4"/>
        <v>1.7269987000000002</v>
      </c>
      <c r="L63" s="12">
        <f>SUM(F63+G63+I63+J63+K63)</f>
        <v>83.53086497828572</v>
      </c>
    </row>
    <row r="64" spans="2:12" ht="20.25" customHeight="1" x14ac:dyDescent="0.25">
      <c r="B64" s="100"/>
      <c r="C64" s="13">
        <v>68.489999999999995</v>
      </c>
      <c r="D64" s="9">
        <f t="shared" si="0"/>
        <v>8.266743</v>
      </c>
      <c r="E64" s="10">
        <v>0.1207</v>
      </c>
      <c r="F64" s="9">
        <f t="shared" si="1"/>
        <v>76.756743</v>
      </c>
      <c r="G64" s="9">
        <f t="shared" si="2"/>
        <v>9.9379162482857151</v>
      </c>
      <c r="H64" s="73">
        <v>0.13800000000000001</v>
      </c>
      <c r="I64" s="103"/>
      <c r="J64" s="8">
        <f t="shared" si="3"/>
        <v>0.38378371500000003</v>
      </c>
      <c r="K64" s="11">
        <f t="shared" si="4"/>
        <v>1.9189185750000002</v>
      </c>
      <c r="L64" s="14">
        <f>SUM(F64+G64+I63+J64+K64)</f>
        <v>92.49736153828573</v>
      </c>
    </row>
    <row r="65" spans="2:12" ht="20.25" customHeight="1" thickBot="1" x14ac:dyDescent="0.3">
      <c r="B65" s="101"/>
      <c r="C65" s="15">
        <v>82.19</v>
      </c>
      <c r="D65" s="16">
        <f t="shared" si="0"/>
        <v>9.9203329999999994</v>
      </c>
      <c r="E65" s="17">
        <v>0.1207</v>
      </c>
      <c r="F65" s="16">
        <f t="shared" si="1"/>
        <v>92.110332999999997</v>
      </c>
      <c r="G65" s="16">
        <f t="shared" si="2"/>
        <v>12.056711668285715</v>
      </c>
      <c r="H65" s="74">
        <v>0.13800000000000001</v>
      </c>
      <c r="I65" s="104"/>
      <c r="J65" s="18">
        <f t="shared" si="3"/>
        <v>0.460551665</v>
      </c>
      <c r="K65" s="19">
        <f t="shared" si="4"/>
        <v>2.3027583250000001</v>
      </c>
      <c r="L65" s="20">
        <f>SUM(F65+G65+I63+J65+K65)</f>
        <v>110.43035465828571</v>
      </c>
    </row>
  </sheetData>
  <mergeCells count="36">
    <mergeCell ref="B21:B23"/>
    <mergeCell ref="I21:I23"/>
    <mergeCell ref="B1:D1"/>
    <mergeCell ref="B3:D3"/>
    <mergeCell ref="B5:B7"/>
    <mergeCell ref="I5:I7"/>
    <mergeCell ref="B8:B10"/>
    <mergeCell ref="I8:I10"/>
    <mergeCell ref="B11:B13"/>
    <mergeCell ref="I11:I13"/>
    <mergeCell ref="B16:D16"/>
    <mergeCell ref="B18:B20"/>
    <mergeCell ref="I18:I20"/>
    <mergeCell ref="B47:B49"/>
    <mergeCell ref="I47:I49"/>
    <mergeCell ref="B24:B26"/>
    <mergeCell ref="I24:I26"/>
    <mergeCell ref="B29:D29"/>
    <mergeCell ref="B31:B33"/>
    <mergeCell ref="I31:I33"/>
    <mergeCell ref="B34:B36"/>
    <mergeCell ref="I34:I36"/>
    <mergeCell ref="B37:B39"/>
    <mergeCell ref="I37:I39"/>
    <mergeCell ref="B42:C42"/>
    <mergeCell ref="B44:B46"/>
    <mergeCell ref="I44:I46"/>
    <mergeCell ref="B63:B65"/>
    <mergeCell ref="I63:I65"/>
    <mergeCell ref="B50:B52"/>
    <mergeCell ref="I50:I52"/>
    <mergeCell ref="B55:C55"/>
    <mergeCell ref="B57:B59"/>
    <mergeCell ref="I57:I59"/>
    <mergeCell ref="B60:B62"/>
    <mergeCell ref="I60:I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5736-ABE1-4324-B686-B6442C07C987}">
  <dimension ref="B1:L91"/>
  <sheetViews>
    <sheetView topLeftCell="A50" zoomScaleNormal="100" workbookViewId="0">
      <selection activeCell="I66" sqref="I66"/>
    </sheetView>
  </sheetViews>
  <sheetFormatPr defaultRowHeight="15" x14ac:dyDescent="0.25"/>
  <cols>
    <col min="2" max="2" width="17.28515625" customWidth="1"/>
    <col min="3" max="3" width="15.5703125" customWidth="1"/>
    <col min="4" max="12" width="11.42578125" customWidth="1"/>
  </cols>
  <sheetData>
    <row r="1" spans="2:12" ht="19.5" thickBot="1" x14ac:dyDescent="0.3">
      <c r="B1" s="97" t="s">
        <v>38</v>
      </c>
      <c r="C1" s="124"/>
      <c r="D1" s="98"/>
    </row>
    <row r="2" spans="2:12" ht="15.75" thickBot="1" x14ac:dyDescent="0.3"/>
    <row r="3" spans="2:12" ht="19.5" thickBot="1" x14ac:dyDescent="0.3">
      <c r="B3" s="97" t="s">
        <v>35</v>
      </c>
      <c r="C3" s="124"/>
      <c r="D3" s="98"/>
    </row>
    <row r="4" spans="2:12" ht="63.75" thickBot="1" x14ac:dyDescent="0.3">
      <c r="B4" s="1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3" t="s">
        <v>6</v>
      </c>
      <c r="H4" s="4" t="s">
        <v>7</v>
      </c>
      <c r="I4" s="3" t="s">
        <v>8</v>
      </c>
      <c r="J4" s="2" t="s">
        <v>9</v>
      </c>
      <c r="K4" s="6" t="s">
        <v>10</v>
      </c>
      <c r="L4" s="7" t="s">
        <v>11</v>
      </c>
    </row>
    <row r="5" spans="2:12" ht="21" customHeight="1" x14ac:dyDescent="0.25">
      <c r="B5" s="100" t="s">
        <v>12</v>
      </c>
      <c r="C5" s="8">
        <v>14.08</v>
      </c>
      <c r="D5" s="9">
        <v>1.7</v>
      </c>
      <c r="E5" s="10">
        <v>0.1207</v>
      </c>
      <c r="F5" s="9">
        <v>15.78</v>
      </c>
      <c r="G5" s="9">
        <v>2.1800000000000002</v>
      </c>
      <c r="H5" s="10">
        <v>0.13800000000000001</v>
      </c>
      <c r="I5" s="103">
        <v>3</v>
      </c>
      <c r="J5" s="8">
        <v>0.09</v>
      </c>
      <c r="K5" s="11">
        <v>0.54</v>
      </c>
      <c r="L5" s="12">
        <f>SUM(F5+G5+I5+J5+K5)</f>
        <v>21.59</v>
      </c>
    </row>
    <row r="6" spans="2:12" ht="21" customHeight="1" x14ac:dyDescent="0.25">
      <c r="B6" s="100"/>
      <c r="C6" s="13">
        <v>17.809999999999999</v>
      </c>
      <c r="D6" s="9">
        <v>2.15</v>
      </c>
      <c r="E6" s="10">
        <v>0.1207</v>
      </c>
      <c r="F6" s="9">
        <v>19.96</v>
      </c>
      <c r="G6" s="9">
        <v>2.75</v>
      </c>
      <c r="H6" s="10">
        <v>0.13800000000000001</v>
      </c>
      <c r="I6" s="103"/>
      <c r="J6" s="8">
        <v>0.11</v>
      </c>
      <c r="K6" s="11">
        <v>0.68</v>
      </c>
      <c r="L6" s="14">
        <f>SUM(F6+G6+I5+J6+K6)</f>
        <v>26.5</v>
      </c>
    </row>
    <row r="7" spans="2:12" ht="21" customHeight="1" x14ac:dyDescent="0.25">
      <c r="B7" s="100"/>
      <c r="C7" s="13">
        <v>21.88</v>
      </c>
      <c r="D7" s="9">
        <v>2.64</v>
      </c>
      <c r="E7" s="10">
        <v>0.1207</v>
      </c>
      <c r="F7" s="9">
        <v>24.52</v>
      </c>
      <c r="G7" s="9">
        <v>3.38</v>
      </c>
      <c r="H7" s="10">
        <v>0.13800000000000001</v>
      </c>
      <c r="I7" s="103"/>
      <c r="J7" s="8">
        <v>0.14000000000000001</v>
      </c>
      <c r="K7" s="11">
        <v>0.84</v>
      </c>
      <c r="L7" s="14">
        <f>SUM(F7+G7+I5+J7+K7)</f>
        <v>31.88</v>
      </c>
    </row>
    <row r="8" spans="2:12" ht="21" customHeight="1" x14ac:dyDescent="0.25">
      <c r="B8" s="100" t="s">
        <v>13</v>
      </c>
      <c r="C8" s="13">
        <v>26.89</v>
      </c>
      <c r="D8" s="9">
        <v>3.25</v>
      </c>
      <c r="E8" s="10">
        <v>0.1207</v>
      </c>
      <c r="F8" s="9">
        <v>30.14</v>
      </c>
      <c r="G8" s="9">
        <v>4.16</v>
      </c>
      <c r="H8" s="10">
        <v>0.13800000000000001</v>
      </c>
      <c r="I8" s="103">
        <v>5.5</v>
      </c>
      <c r="J8" s="8">
        <v>0.17</v>
      </c>
      <c r="K8" s="92">
        <v>1.03</v>
      </c>
      <c r="L8" s="14">
        <f>SUM(F8+G8+I8+J8+K8)</f>
        <v>41</v>
      </c>
    </row>
    <row r="9" spans="2:12" ht="21" customHeight="1" x14ac:dyDescent="0.25">
      <c r="B9" s="100"/>
      <c r="C9" s="13">
        <v>32.090000000000003</v>
      </c>
      <c r="D9" s="9">
        <v>3.87</v>
      </c>
      <c r="E9" s="10">
        <v>0.1207</v>
      </c>
      <c r="F9" s="9">
        <v>35.96</v>
      </c>
      <c r="G9" s="9">
        <v>4.96</v>
      </c>
      <c r="H9" s="10">
        <v>0.13800000000000001</v>
      </c>
      <c r="I9" s="103"/>
      <c r="J9" s="8">
        <v>0.2</v>
      </c>
      <c r="K9" s="92">
        <v>1.23</v>
      </c>
      <c r="L9" s="14">
        <f>SUM(F9+G9+I8+J9+K9)</f>
        <v>47.85</v>
      </c>
    </row>
    <row r="10" spans="2:12" ht="21" customHeight="1" x14ac:dyDescent="0.25">
      <c r="B10" s="100"/>
      <c r="C10" s="13">
        <v>55</v>
      </c>
      <c r="D10" s="9">
        <v>6.64</v>
      </c>
      <c r="E10" s="10">
        <v>0.1207</v>
      </c>
      <c r="F10" s="9">
        <v>61.64</v>
      </c>
      <c r="G10" s="9">
        <v>8.51</v>
      </c>
      <c r="H10" s="10">
        <v>0.13800000000000001</v>
      </c>
      <c r="I10" s="103"/>
      <c r="J10" s="8">
        <v>0.35</v>
      </c>
      <c r="K10" s="92">
        <v>2.11</v>
      </c>
      <c r="L10" s="14">
        <f>SUM(F10+G10+I8+J10+K10)</f>
        <v>78.11</v>
      </c>
    </row>
    <row r="11" spans="2:12" ht="21" customHeight="1" x14ac:dyDescent="0.25">
      <c r="B11" s="100" t="s">
        <v>14</v>
      </c>
      <c r="C11" s="13">
        <v>61.64</v>
      </c>
      <c r="D11" s="9">
        <v>7.44</v>
      </c>
      <c r="E11" s="10">
        <v>0.1207</v>
      </c>
      <c r="F11" s="9">
        <v>69.08</v>
      </c>
      <c r="G11" s="9">
        <v>9.5299999999999994</v>
      </c>
      <c r="H11" s="10">
        <v>0.13800000000000001</v>
      </c>
      <c r="I11" s="103">
        <v>8.75</v>
      </c>
      <c r="J11" s="8">
        <v>0.39</v>
      </c>
      <c r="K11" s="92">
        <v>2.37</v>
      </c>
      <c r="L11" s="14">
        <f>SUM(F11+G11+I11+J11+K11)</f>
        <v>90.12</v>
      </c>
    </row>
    <row r="12" spans="2:12" ht="21" customHeight="1" x14ac:dyDescent="0.25">
      <c r="B12" s="100"/>
      <c r="C12" s="13">
        <v>68.489999999999995</v>
      </c>
      <c r="D12" s="9">
        <v>8.27</v>
      </c>
      <c r="E12" s="10">
        <v>0.1207</v>
      </c>
      <c r="F12" s="9">
        <v>76.760000000000005</v>
      </c>
      <c r="G12" s="9">
        <v>10.59</v>
      </c>
      <c r="H12" s="10">
        <v>0.13800000000000001</v>
      </c>
      <c r="I12" s="103"/>
      <c r="J12" s="8">
        <v>0.44</v>
      </c>
      <c r="K12" s="92">
        <v>2.63</v>
      </c>
      <c r="L12" s="14">
        <f>SUM(F12+G12+I11+J12+K12)</f>
        <v>99.17</v>
      </c>
    </row>
    <row r="13" spans="2:12" ht="21" customHeight="1" thickBot="1" x14ac:dyDescent="0.3">
      <c r="B13" s="101"/>
      <c r="C13" s="15">
        <v>82.19</v>
      </c>
      <c r="D13" s="16">
        <v>9.92</v>
      </c>
      <c r="E13" s="17">
        <v>0.1207</v>
      </c>
      <c r="F13" s="16">
        <v>92.11</v>
      </c>
      <c r="G13" s="16">
        <v>12.71</v>
      </c>
      <c r="H13" s="17">
        <v>0.13800000000000001</v>
      </c>
      <c r="I13" s="104"/>
      <c r="J13" s="18">
        <v>0.52</v>
      </c>
      <c r="K13" s="93">
        <v>3.16</v>
      </c>
      <c r="L13" s="20">
        <f>SUM(F13+G13+I11+J13+K13)</f>
        <v>117.24999999999999</v>
      </c>
    </row>
    <row r="15" spans="2:12" ht="15.75" thickBot="1" x14ac:dyDescent="0.3"/>
    <row r="16" spans="2:12" ht="19.5" thickBot="1" x14ac:dyDescent="0.3">
      <c r="B16" s="97" t="s">
        <v>36</v>
      </c>
      <c r="C16" s="124"/>
      <c r="D16" s="98"/>
    </row>
    <row r="17" spans="2:12" ht="63.75" thickBot="1" x14ac:dyDescent="0.3">
      <c r="B17" s="1" t="s">
        <v>1</v>
      </c>
      <c r="C17" s="2" t="s">
        <v>2</v>
      </c>
      <c r="D17" s="3" t="s">
        <v>3</v>
      </c>
      <c r="E17" s="4" t="s">
        <v>4</v>
      </c>
      <c r="F17" s="5" t="s">
        <v>5</v>
      </c>
      <c r="G17" s="3" t="s">
        <v>6</v>
      </c>
      <c r="H17" s="4" t="s">
        <v>7</v>
      </c>
      <c r="I17" s="3" t="s">
        <v>8</v>
      </c>
      <c r="J17" s="2" t="s">
        <v>9</v>
      </c>
      <c r="K17" s="6" t="s">
        <v>10</v>
      </c>
      <c r="L17" s="7" t="s">
        <v>11</v>
      </c>
    </row>
    <row r="18" spans="2:12" ht="21" customHeight="1" x14ac:dyDescent="0.25">
      <c r="B18" s="100" t="s">
        <v>12</v>
      </c>
      <c r="C18" s="8">
        <v>14.08</v>
      </c>
      <c r="D18" s="9">
        <v>1.69</v>
      </c>
      <c r="E18" s="10">
        <v>0.1207</v>
      </c>
      <c r="F18" s="9">
        <v>15.77</v>
      </c>
      <c r="G18" s="9">
        <v>1.25</v>
      </c>
      <c r="H18" s="10">
        <v>7.9000000000000001E-2</v>
      </c>
      <c r="I18" s="103">
        <v>2</v>
      </c>
      <c r="J18" s="8">
        <v>0.6</v>
      </c>
      <c r="K18" s="11">
        <v>1.2</v>
      </c>
      <c r="L18" s="12">
        <f>SUM(F18+G18+I18+J18+K18)</f>
        <v>20.82</v>
      </c>
    </row>
    <row r="19" spans="2:12" ht="21" customHeight="1" x14ac:dyDescent="0.25">
      <c r="B19" s="100"/>
      <c r="C19" s="13">
        <v>17.809999999999999</v>
      </c>
      <c r="D19" s="9">
        <v>2.15</v>
      </c>
      <c r="E19" s="10">
        <v>0.1207</v>
      </c>
      <c r="F19" s="9">
        <v>19.96</v>
      </c>
      <c r="G19" s="9">
        <v>1.73</v>
      </c>
      <c r="H19" s="10">
        <v>8.6999999999999994E-2</v>
      </c>
      <c r="I19" s="103"/>
      <c r="J19" s="8">
        <v>0.71</v>
      </c>
      <c r="K19" s="11">
        <v>1.5</v>
      </c>
      <c r="L19" s="14">
        <f>SUM(F19+G19+I18+J19+K19)</f>
        <v>25.900000000000002</v>
      </c>
    </row>
    <row r="20" spans="2:12" ht="21" customHeight="1" x14ac:dyDescent="0.25">
      <c r="B20" s="100"/>
      <c r="C20" s="13">
        <v>21.88</v>
      </c>
      <c r="D20" s="9">
        <v>2.64</v>
      </c>
      <c r="E20" s="10">
        <v>0.1207</v>
      </c>
      <c r="F20" s="9">
        <v>24.52</v>
      </c>
      <c r="G20" s="9">
        <v>2.2799999999999998</v>
      </c>
      <c r="H20" s="10">
        <v>9.2999999999999999E-2</v>
      </c>
      <c r="I20" s="103"/>
      <c r="J20" s="8">
        <v>0.98</v>
      </c>
      <c r="K20" s="11">
        <v>1.96</v>
      </c>
      <c r="L20" s="14">
        <f>SUM(F20+G20+I18+J20+K20)</f>
        <v>31.740000000000002</v>
      </c>
    </row>
    <row r="21" spans="2:12" ht="21" customHeight="1" x14ac:dyDescent="0.25">
      <c r="B21" s="100" t="s">
        <v>13</v>
      </c>
      <c r="C21" s="13">
        <v>26.89</v>
      </c>
      <c r="D21" s="9">
        <v>3.25</v>
      </c>
      <c r="E21" s="10">
        <v>0.1207</v>
      </c>
      <c r="F21" s="9">
        <v>30.14</v>
      </c>
      <c r="G21" s="9">
        <v>2.92</v>
      </c>
      <c r="H21" s="10">
        <v>9.7000000000000003E-2</v>
      </c>
      <c r="I21" s="103">
        <v>4</v>
      </c>
      <c r="J21" s="8">
        <v>1.2</v>
      </c>
      <c r="K21" s="92">
        <v>2.4</v>
      </c>
      <c r="L21" s="14">
        <f>SUM(F21+G21+I21+J21+K21)</f>
        <v>40.660000000000004</v>
      </c>
    </row>
    <row r="22" spans="2:12" ht="21" customHeight="1" x14ac:dyDescent="0.25">
      <c r="B22" s="100"/>
      <c r="C22" s="13">
        <v>32.090000000000003</v>
      </c>
      <c r="D22" s="9">
        <v>3.87</v>
      </c>
      <c r="E22" s="10">
        <v>0.1207</v>
      </c>
      <c r="F22" s="9">
        <v>35.96</v>
      </c>
      <c r="G22" s="9">
        <v>3.59</v>
      </c>
      <c r="H22" s="10">
        <v>0.1014</v>
      </c>
      <c r="I22" s="103"/>
      <c r="J22" s="8">
        <v>1.4</v>
      </c>
      <c r="K22" s="92">
        <v>2.87</v>
      </c>
      <c r="L22" s="14">
        <f>SUM(F22+G22+I21+J22+K22)</f>
        <v>47.819999999999993</v>
      </c>
    </row>
    <row r="23" spans="2:12" ht="21" customHeight="1" x14ac:dyDescent="0.25">
      <c r="B23" s="100"/>
      <c r="C23" s="13">
        <v>55</v>
      </c>
      <c r="D23" s="9">
        <v>6.63</v>
      </c>
      <c r="E23" s="10">
        <v>0.1207</v>
      </c>
      <c r="F23" s="9">
        <v>61.63</v>
      </c>
      <c r="G23" s="9">
        <v>6.72</v>
      </c>
      <c r="H23" s="10">
        <v>0.109</v>
      </c>
      <c r="I23" s="103"/>
      <c r="J23" s="8">
        <v>2.4</v>
      </c>
      <c r="K23" s="92">
        <v>4.9000000000000004</v>
      </c>
      <c r="L23" s="14">
        <f>SUM(F23+G23+I21+J23+K23)</f>
        <v>79.65000000000002</v>
      </c>
    </row>
    <row r="24" spans="2:12" ht="21" customHeight="1" x14ac:dyDescent="0.25">
      <c r="B24" s="100" t="s">
        <v>14</v>
      </c>
      <c r="C24" s="13">
        <v>61.64</v>
      </c>
      <c r="D24" s="9">
        <v>7.44</v>
      </c>
      <c r="E24" s="10">
        <v>0.1207</v>
      </c>
      <c r="F24" s="9">
        <v>69.08</v>
      </c>
      <c r="G24" s="9">
        <v>7.5</v>
      </c>
      <c r="H24" s="10">
        <v>0.11</v>
      </c>
      <c r="I24" s="103">
        <v>6</v>
      </c>
      <c r="J24" s="8">
        <v>2.7</v>
      </c>
      <c r="K24" s="92">
        <v>5.58</v>
      </c>
      <c r="L24" s="14">
        <f>SUM(F24+G24+I24+J24+K24)</f>
        <v>90.86</v>
      </c>
    </row>
    <row r="25" spans="2:12" ht="21" customHeight="1" x14ac:dyDescent="0.25">
      <c r="B25" s="100"/>
      <c r="C25" s="13">
        <v>68.489999999999995</v>
      </c>
      <c r="D25" s="9">
        <v>8.26</v>
      </c>
      <c r="E25" s="10">
        <v>0.1207</v>
      </c>
      <c r="F25" s="9">
        <v>76.75</v>
      </c>
      <c r="G25" s="9">
        <v>8.57</v>
      </c>
      <c r="H25" s="10">
        <v>0.11169999999999999</v>
      </c>
      <c r="I25" s="103"/>
      <c r="J25" s="8">
        <v>3.07</v>
      </c>
      <c r="K25" s="92">
        <v>6.14</v>
      </c>
      <c r="L25" s="14">
        <f>SUM(F25+G25+I24+J25+K25)</f>
        <v>100.52999999999999</v>
      </c>
    </row>
    <row r="26" spans="2:12" ht="21" customHeight="1" thickBot="1" x14ac:dyDescent="0.3">
      <c r="B26" s="101"/>
      <c r="C26" s="15">
        <v>82.19</v>
      </c>
      <c r="D26" s="16">
        <v>9.92</v>
      </c>
      <c r="E26" s="17">
        <v>0.1207</v>
      </c>
      <c r="F26" s="16">
        <v>92.11</v>
      </c>
      <c r="G26" s="16">
        <v>10.4</v>
      </c>
      <c r="H26" s="17">
        <v>0.113</v>
      </c>
      <c r="I26" s="104"/>
      <c r="J26" s="18">
        <v>3.68</v>
      </c>
      <c r="K26" s="93">
        <v>7.3</v>
      </c>
      <c r="L26" s="20">
        <f>SUM(F26+G26+I24+J26+K26)</f>
        <v>119.49000000000001</v>
      </c>
    </row>
    <row r="28" spans="2:12" ht="15.75" thickBot="1" x14ac:dyDescent="0.3"/>
    <row r="29" spans="2:12" ht="19.5" thickBot="1" x14ac:dyDescent="0.3">
      <c r="B29" s="97" t="s">
        <v>39</v>
      </c>
      <c r="C29" s="124"/>
      <c r="D29" s="98"/>
    </row>
    <row r="30" spans="2:12" ht="63.75" thickBot="1" x14ac:dyDescent="0.3">
      <c r="B30" s="1" t="s">
        <v>1</v>
      </c>
      <c r="C30" s="2" t="s">
        <v>2</v>
      </c>
      <c r="D30" s="3" t="s">
        <v>3</v>
      </c>
      <c r="E30" s="4" t="s">
        <v>4</v>
      </c>
      <c r="F30" s="5" t="s">
        <v>5</v>
      </c>
      <c r="G30" s="3" t="s">
        <v>6</v>
      </c>
      <c r="H30" s="4" t="s">
        <v>7</v>
      </c>
      <c r="I30" s="3" t="s">
        <v>8</v>
      </c>
      <c r="J30" s="2" t="s">
        <v>9</v>
      </c>
      <c r="K30" s="6" t="s">
        <v>10</v>
      </c>
      <c r="L30" s="7" t="s">
        <v>11</v>
      </c>
    </row>
    <row r="31" spans="2:12" ht="21" customHeight="1" x14ac:dyDescent="0.25">
      <c r="B31" s="100" t="s">
        <v>12</v>
      </c>
      <c r="C31" s="8">
        <v>14.08</v>
      </c>
      <c r="D31" s="9">
        <f>C31*E31</f>
        <v>1.6994560000000001</v>
      </c>
      <c r="E31" s="10">
        <v>0.1207</v>
      </c>
      <c r="F31" s="9">
        <f>C31+D31</f>
        <v>15.779456</v>
      </c>
      <c r="G31" s="9">
        <f>F31*H31</f>
        <v>2.1775649280000002</v>
      </c>
      <c r="H31" s="10">
        <v>0.13800000000000001</v>
      </c>
      <c r="I31" s="103">
        <v>1.63</v>
      </c>
      <c r="J31" s="8">
        <v>0</v>
      </c>
      <c r="K31" s="11">
        <f>C31*0.03</f>
        <v>0.4224</v>
      </c>
      <c r="L31" s="12">
        <f>SUM(F31+G31+I31+J31+K31)</f>
        <v>20.009420927999997</v>
      </c>
    </row>
    <row r="32" spans="2:12" ht="21" customHeight="1" x14ac:dyDescent="0.25">
      <c r="B32" s="100"/>
      <c r="C32" s="13">
        <v>17.809999999999999</v>
      </c>
      <c r="D32" s="9">
        <f t="shared" ref="D32:D39" si="0">C32*E32</f>
        <v>2.149667</v>
      </c>
      <c r="E32" s="10">
        <v>0.1207</v>
      </c>
      <c r="F32" s="9">
        <f t="shared" ref="F32:F39" si="1">C32+D32</f>
        <v>19.959667</v>
      </c>
      <c r="G32" s="9">
        <f t="shared" ref="G32:G39" si="2">F32*H32</f>
        <v>2.7544340460000001</v>
      </c>
      <c r="H32" s="10">
        <v>0.13800000000000001</v>
      </c>
      <c r="I32" s="103"/>
      <c r="J32" s="8">
        <v>0</v>
      </c>
      <c r="K32" s="11">
        <f t="shared" ref="K32:K39" si="3">C32*0.03</f>
        <v>0.5343</v>
      </c>
      <c r="L32" s="14">
        <f>SUM(F32+G32+I31+J32+K32)</f>
        <v>24.878401046</v>
      </c>
    </row>
    <row r="33" spans="2:12" ht="21" customHeight="1" x14ac:dyDescent="0.25">
      <c r="B33" s="100"/>
      <c r="C33" s="13">
        <v>21.88</v>
      </c>
      <c r="D33" s="9">
        <f t="shared" si="0"/>
        <v>2.6409159999999998</v>
      </c>
      <c r="E33" s="10">
        <v>0.1207</v>
      </c>
      <c r="F33" s="9">
        <f t="shared" si="1"/>
        <v>24.520916</v>
      </c>
      <c r="G33" s="9">
        <f t="shared" si="2"/>
        <v>3.3838864080000004</v>
      </c>
      <c r="H33" s="10">
        <v>0.13800000000000001</v>
      </c>
      <c r="I33" s="103"/>
      <c r="J33" s="8">
        <v>0</v>
      </c>
      <c r="K33" s="11">
        <f t="shared" si="3"/>
        <v>0.65639999999999998</v>
      </c>
      <c r="L33" s="14">
        <f>SUM(F33+G33+I31+J33+K33)</f>
        <v>30.191202408000002</v>
      </c>
    </row>
    <row r="34" spans="2:12" ht="21" customHeight="1" x14ac:dyDescent="0.25">
      <c r="B34" s="100" t="s">
        <v>13</v>
      </c>
      <c r="C34" s="13">
        <v>26.89</v>
      </c>
      <c r="D34" s="9">
        <f t="shared" si="0"/>
        <v>3.2456230000000001</v>
      </c>
      <c r="E34" s="10">
        <v>0.1207</v>
      </c>
      <c r="F34" s="9">
        <f t="shared" si="1"/>
        <v>30.135623000000002</v>
      </c>
      <c r="G34" s="9">
        <f t="shared" si="2"/>
        <v>4.1587159740000006</v>
      </c>
      <c r="H34" s="10">
        <v>0.13800000000000001</v>
      </c>
      <c r="I34" s="103">
        <v>3.99</v>
      </c>
      <c r="J34" s="8">
        <v>0</v>
      </c>
      <c r="K34" s="11">
        <f t="shared" si="3"/>
        <v>0.80669999999999997</v>
      </c>
      <c r="L34" s="14">
        <f>SUM(F34+G34+I34+J34+K34)</f>
        <v>39.091038974000007</v>
      </c>
    </row>
    <row r="35" spans="2:12" ht="21" customHeight="1" x14ac:dyDescent="0.25">
      <c r="B35" s="100"/>
      <c r="C35" s="13">
        <v>32.090000000000003</v>
      </c>
      <c r="D35" s="9">
        <f t="shared" si="0"/>
        <v>3.8732630000000006</v>
      </c>
      <c r="E35" s="10">
        <v>0.1207</v>
      </c>
      <c r="F35" s="9">
        <f t="shared" si="1"/>
        <v>35.963263000000005</v>
      </c>
      <c r="G35" s="9">
        <f t="shared" si="2"/>
        <v>4.9629302940000013</v>
      </c>
      <c r="H35" s="10">
        <v>0.13800000000000001</v>
      </c>
      <c r="I35" s="103"/>
      <c r="J35" s="8">
        <v>0</v>
      </c>
      <c r="K35" s="11">
        <f t="shared" si="3"/>
        <v>0.96270000000000011</v>
      </c>
      <c r="L35" s="14">
        <f>SUM(F35+G35+I34+J35+K35)</f>
        <v>45.878893294000008</v>
      </c>
    </row>
    <row r="36" spans="2:12" ht="21" customHeight="1" x14ac:dyDescent="0.25">
      <c r="B36" s="100"/>
      <c r="C36" s="13">
        <v>55</v>
      </c>
      <c r="D36" s="9">
        <f t="shared" si="0"/>
        <v>6.6385000000000005</v>
      </c>
      <c r="E36" s="10">
        <v>0.1207</v>
      </c>
      <c r="F36" s="9">
        <f t="shared" si="1"/>
        <v>61.638500000000001</v>
      </c>
      <c r="G36" s="9">
        <f t="shared" si="2"/>
        <v>8.5061130000000009</v>
      </c>
      <c r="H36" s="10">
        <v>0.13800000000000001</v>
      </c>
      <c r="I36" s="103"/>
      <c r="J36" s="8">
        <v>0</v>
      </c>
      <c r="K36" s="11">
        <f t="shared" si="3"/>
        <v>1.65</v>
      </c>
      <c r="L36" s="14">
        <f>SUM(F36+G36+I34+J36+K36)</f>
        <v>75.784613000000007</v>
      </c>
    </row>
    <row r="37" spans="2:12" ht="21" customHeight="1" x14ac:dyDescent="0.25">
      <c r="B37" s="100" t="s">
        <v>14</v>
      </c>
      <c r="C37" s="13">
        <v>61.64</v>
      </c>
      <c r="D37" s="9">
        <f t="shared" si="0"/>
        <v>7.4399480000000002</v>
      </c>
      <c r="E37" s="10">
        <v>0.1207</v>
      </c>
      <c r="F37" s="9">
        <f t="shared" si="1"/>
        <v>69.079948000000002</v>
      </c>
      <c r="G37" s="9">
        <f t="shared" si="2"/>
        <v>9.5330328240000011</v>
      </c>
      <c r="H37" s="10">
        <v>0.13800000000000001</v>
      </c>
      <c r="I37" s="103">
        <v>6</v>
      </c>
      <c r="J37" s="8">
        <v>0</v>
      </c>
      <c r="K37" s="11">
        <f t="shared" si="3"/>
        <v>1.8492</v>
      </c>
      <c r="L37" s="14">
        <f>SUM(F37+G37+I37+J37+K37)</f>
        <v>86.462180824000001</v>
      </c>
    </row>
    <row r="38" spans="2:12" ht="21" customHeight="1" x14ac:dyDescent="0.25">
      <c r="B38" s="100"/>
      <c r="C38" s="13">
        <v>68.489999999999995</v>
      </c>
      <c r="D38" s="9">
        <f t="shared" si="0"/>
        <v>8.266743</v>
      </c>
      <c r="E38" s="10">
        <v>0.1207</v>
      </c>
      <c r="F38" s="9">
        <f t="shared" si="1"/>
        <v>76.756743</v>
      </c>
      <c r="G38" s="9">
        <f t="shared" si="2"/>
        <v>10.592430534000002</v>
      </c>
      <c r="H38" s="10">
        <v>0.13800000000000001</v>
      </c>
      <c r="I38" s="103"/>
      <c r="J38" s="8">
        <v>0</v>
      </c>
      <c r="K38" s="11">
        <f t="shared" si="3"/>
        <v>2.0547</v>
      </c>
      <c r="L38" s="14">
        <f>SUM(F38+G38+I37+J38+K38)</f>
        <v>95.403873533999999</v>
      </c>
    </row>
    <row r="39" spans="2:12" ht="21" customHeight="1" thickBot="1" x14ac:dyDescent="0.3">
      <c r="B39" s="101"/>
      <c r="C39" s="15">
        <v>82.19</v>
      </c>
      <c r="D39" s="16">
        <f t="shared" si="0"/>
        <v>9.9203329999999994</v>
      </c>
      <c r="E39" s="17">
        <v>0.1207</v>
      </c>
      <c r="F39" s="16">
        <f t="shared" si="1"/>
        <v>92.110332999999997</v>
      </c>
      <c r="G39" s="16">
        <f t="shared" si="2"/>
        <v>12.711225954000001</v>
      </c>
      <c r="H39" s="17">
        <v>0.13800000000000001</v>
      </c>
      <c r="I39" s="104"/>
      <c r="J39" s="18">
        <v>0</v>
      </c>
      <c r="K39" s="19">
        <f t="shared" si="3"/>
        <v>2.4657</v>
      </c>
      <c r="L39" s="20">
        <f>SUM(F39+G39+I37+J39+K39)</f>
        <v>113.287258954</v>
      </c>
    </row>
    <row r="41" spans="2:12" ht="15.75" thickBot="1" x14ac:dyDescent="0.3"/>
    <row r="42" spans="2:12" ht="19.5" thickBot="1" x14ac:dyDescent="0.3">
      <c r="B42" s="97" t="s">
        <v>0</v>
      </c>
      <c r="C42" s="124"/>
      <c r="D42" s="98"/>
    </row>
    <row r="43" spans="2:12" ht="63.75" thickBot="1" x14ac:dyDescent="0.3">
      <c r="B43" s="1" t="s">
        <v>1</v>
      </c>
      <c r="C43" s="2" t="s">
        <v>2</v>
      </c>
      <c r="D43" s="3" t="s">
        <v>3</v>
      </c>
      <c r="E43" s="4" t="s">
        <v>4</v>
      </c>
      <c r="F43" s="5" t="s">
        <v>5</v>
      </c>
      <c r="G43" s="3" t="s">
        <v>6</v>
      </c>
      <c r="H43" s="4" t="s">
        <v>7</v>
      </c>
      <c r="I43" s="3" t="s">
        <v>8</v>
      </c>
      <c r="J43" s="2" t="s">
        <v>9</v>
      </c>
      <c r="K43" s="6" t="s">
        <v>10</v>
      </c>
      <c r="L43" s="7" t="s">
        <v>11</v>
      </c>
    </row>
    <row r="44" spans="2:12" ht="21" customHeight="1" x14ac:dyDescent="0.25">
      <c r="B44" s="100" t="s">
        <v>12</v>
      </c>
      <c r="C44" s="8">
        <v>14.08</v>
      </c>
      <c r="D44" s="9">
        <v>1.7</v>
      </c>
      <c r="E44" s="10">
        <v>0.1207</v>
      </c>
      <c r="F44" s="9">
        <v>15.78</v>
      </c>
      <c r="G44" s="9">
        <v>2.1800000000000002</v>
      </c>
      <c r="H44" s="10">
        <v>0.13800000000000001</v>
      </c>
      <c r="I44" s="103">
        <v>1.92</v>
      </c>
      <c r="J44" s="8">
        <f>0.005*F44</f>
        <v>7.8899999999999998E-2</v>
      </c>
      <c r="K44" s="11">
        <f>0.03*F44</f>
        <v>0.47339999999999999</v>
      </c>
      <c r="L44" s="12">
        <f>SUM(F44+G44+I44+J44+K44)</f>
        <v>20.432300000000005</v>
      </c>
    </row>
    <row r="45" spans="2:12" ht="21" customHeight="1" x14ac:dyDescent="0.25">
      <c r="B45" s="100"/>
      <c r="C45" s="13">
        <v>17.809999999999999</v>
      </c>
      <c r="D45" s="9">
        <v>2.15</v>
      </c>
      <c r="E45" s="10">
        <v>0.1207</v>
      </c>
      <c r="F45" s="9">
        <v>19.96</v>
      </c>
      <c r="G45" s="9">
        <v>2.75</v>
      </c>
      <c r="H45" s="10">
        <v>0.13800000000000001</v>
      </c>
      <c r="I45" s="103"/>
      <c r="J45" s="8">
        <f t="shared" ref="J45:J52" si="4">0.005*F45</f>
        <v>9.98E-2</v>
      </c>
      <c r="K45" s="11">
        <f t="shared" ref="K45:K52" si="5">0.03*F45</f>
        <v>0.5988</v>
      </c>
      <c r="L45" s="14">
        <f>SUM(F45+G45+I44+J45+K45)</f>
        <v>25.328600000000002</v>
      </c>
    </row>
    <row r="46" spans="2:12" ht="21" customHeight="1" x14ac:dyDescent="0.25">
      <c r="B46" s="100"/>
      <c r="C46" s="13">
        <v>21.88</v>
      </c>
      <c r="D46" s="9">
        <v>2.64</v>
      </c>
      <c r="E46" s="10">
        <v>0.1207</v>
      </c>
      <c r="F46" s="9">
        <v>24.52</v>
      </c>
      <c r="G46" s="9">
        <v>3.38</v>
      </c>
      <c r="H46" s="10">
        <v>0.13800000000000001</v>
      </c>
      <c r="I46" s="103"/>
      <c r="J46" s="8">
        <f t="shared" si="4"/>
        <v>0.1226</v>
      </c>
      <c r="K46" s="11">
        <f t="shared" si="5"/>
        <v>0.73559999999999992</v>
      </c>
      <c r="L46" s="14">
        <f>SUM(F46+G46+I44+J46+K46)</f>
        <v>30.6782</v>
      </c>
    </row>
    <row r="47" spans="2:12" ht="21" customHeight="1" x14ac:dyDescent="0.25">
      <c r="B47" s="100" t="s">
        <v>13</v>
      </c>
      <c r="C47" s="13">
        <v>26.89</v>
      </c>
      <c r="D47" s="9">
        <v>3.25</v>
      </c>
      <c r="E47" s="10">
        <v>0.1207</v>
      </c>
      <c r="F47" s="9">
        <v>30.14</v>
      </c>
      <c r="G47" s="9">
        <v>4.16</v>
      </c>
      <c r="H47" s="10">
        <v>0.13800000000000001</v>
      </c>
      <c r="I47" s="103">
        <v>4.21</v>
      </c>
      <c r="J47" s="8">
        <f t="shared" si="4"/>
        <v>0.1507</v>
      </c>
      <c r="K47" s="11">
        <f t="shared" si="5"/>
        <v>0.9042</v>
      </c>
      <c r="L47" s="14">
        <f>SUM(F47+G47+I47+J47+K47)</f>
        <v>39.564900000000002</v>
      </c>
    </row>
    <row r="48" spans="2:12" ht="21" customHeight="1" x14ac:dyDescent="0.25">
      <c r="B48" s="100"/>
      <c r="C48" s="13">
        <v>32.090000000000003</v>
      </c>
      <c r="D48" s="9">
        <v>3.87</v>
      </c>
      <c r="E48" s="10">
        <v>0.1207</v>
      </c>
      <c r="F48" s="9">
        <v>35.96</v>
      </c>
      <c r="G48" s="9">
        <v>4.96</v>
      </c>
      <c r="H48" s="10">
        <v>0.13800000000000001</v>
      </c>
      <c r="I48" s="103"/>
      <c r="J48" s="8">
        <f t="shared" si="4"/>
        <v>0.17980000000000002</v>
      </c>
      <c r="K48" s="11">
        <f t="shared" si="5"/>
        <v>1.0788</v>
      </c>
      <c r="L48" s="14">
        <f>SUM(F48+G48+I47+J48+K48)</f>
        <v>46.388600000000004</v>
      </c>
    </row>
    <row r="49" spans="2:12" ht="21" customHeight="1" x14ac:dyDescent="0.25">
      <c r="B49" s="100"/>
      <c r="C49" s="13">
        <v>55</v>
      </c>
      <c r="D49" s="9">
        <v>6.64</v>
      </c>
      <c r="E49" s="10">
        <v>0.1207</v>
      </c>
      <c r="F49" s="9">
        <v>61.64</v>
      </c>
      <c r="G49" s="9">
        <v>8.51</v>
      </c>
      <c r="H49" s="10">
        <v>0.13800000000000001</v>
      </c>
      <c r="I49" s="103"/>
      <c r="J49" s="8">
        <f t="shared" si="4"/>
        <v>0.30820000000000003</v>
      </c>
      <c r="K49" s="11">
        <f t="shared" si="5"/>
        <v>1.8492</v>
      </c>
      <c r="L49" s="14">
        <f>SUM(F49+G49+I47+J49+K49)</f>
        <v>76.517399999999995</v>
      </c>
    </row>
    <row r="50" spans="2:12" ht="21" customHeight="1" x14ac:dyDescent="0.25">
      <c r="B50" s="100" t="s">
        <v>14</v>
      </c>
      <c r="C50" s="13">
        <v>61.64</v>
      </c>
      <c r="D50" s="9">
        <v>7.44</v>
      </c>
      <c r="E50" s="10">
        <v>0.1207</v>
      </c>
      <c r="F50" s="9">
        <v>69.08</v>
      </c>
      <c r="G50" s="9">
        <v>9.5299999999999994</v>
      </c>
      <c r="H50" s="10">
        <v>0.13800000000000001</v>
      </c>
      <c r="I50" s="103">
        <v>5.74</v>
      </c>
      <c r="J50" s="8">
        <f t="shared" si="4"/>
        <v>0.34539999999999998</v>
      </c>
      <c r="K50" s="11">
        <f t="shared" si="5"/>
        <v>2.0724</v>
      </c>
      <c r="L50" s="14">
        <f>SUM(F50+G50+I50+J50+K50)</f>
        <v>86.767799999999994</v>
      </c>
    </row>
    <row r="51" spans="2:12" ht="21" customHeight="1" x14ac:dyDescent="0.25">
      <c r="B51" s="100"/>
      <c r="C51" s="13">
        <v>68.489999999999995</v>
      </c>
      <c r="D51" s="9">
        <v>8.27</v>
      </c>
      <c r="E51" s="10">
        <v>0.1207</v>
      </c>
      <c r="F51" s="9">
        <v>76.760000000000005</v>
      </c>
      <c r="G51" s="9">
        <v>10.59</v>
      </c>
      <c r="H51" s="10">
        <v>0.13800000000000001</v>
      </c>
      <c r="I51" s="103"/>
      <c r="J51" s="8">
        <f t="shared" si="4"/>
        <v>0.38380000000000003</v>
      </c>
      <c r="K51" s="11">
        <f t="shared" si="5"/>
        <v>2.3028</v>
      </c>
      <c r="L51" s="14">
        <f>SUM(F51+G51+I50+J51+K51)</f>
        <v>95.776600000000002</v>
      </c>
    </row>
    <row r="52" spans="2:12" ht="21" customHeight="1" thickBot="1" x14ac:dyDescent="0.3">
      <c r="B52" s="101"/>
      <c r="C52" s="15">
        <v>82.19</v>
      </c>
      <c r="D52" s="16">
        <v>9.92</v>
      </c>
      <c r="E52" s="17">
        <v>0.1207</v>
      </c>
      <c r="F52" s="16">
        <v>92.11</v>
      </c>
      <c r="G52" s="16">
        <v>12.71</v>
      </c>
      <c r="H52" s="17">
        <v>0.13800000000000001</v>
      </c>
      <c r="I52" s="104"/>
      <c r="J52" s="18">
        <f t="shared" si="4"/>
        <v>0.46055000000000001</v>
      </c>
      <c r="K52" s="19">
        <f t="shared" si="5"/>
        <v>2.7633000000000001</v>
      </c>
      <c r="L52" s="20">
        <f>SUM(F52+G52+I50+J52+K52)</f>
        <v>113.78384999999999</v>
      </c>
    </row>
    <row r="54" spans="2:12" ht="15.75" thickBot="1" x14ac:dyDescent="0.3"/>
    <row r="55" spans="2:12" ht="19.5" thickBot="1" x14ac:dyDescent="0.3">
      <c r="B55" s="97" t="s">
        <v>40</v>
      </c>
      <c r="C55" s="98"/>
    </row>
    <row r="56" spans="2:12" ht="63.75" thickBot="1" x14ac:dyDescent="0.3">
      <c r="B56" s="95" t="s">
        <v>1</v>
      </c>
      <c r="C56" s="96" t="s">
        <v>2</v>
      </c>
      <c r="D56" s="3" t="s">
        <v>3</v>
      </c>
      <c r="E56" s="4" t="s">
        <v>4</v>
      </c>
      <c r="F56" s="5" t="s">
        <v>5</v>
      </c>
      <c r="G56" s="3" t="s">
        <v>6</v>
      </c>
      <c r="H56" s="4" t="s">
        <v>7</v>
      </c>
      <c r="I56" s="3" t="s">
        <v>8</v>
      </c>
      <c r="J56" s="2" t="s">
        <v>9</v>
      </c>
      <c r="K56" s="6" t="s">
        <v>10</v>
      </c>
      <c r="L56" s="7" t="s">
        <v>11</v>
      </c>
    </row>
    <row r="57" spans="2:12" ht="21" customHeight="1" x14ac:dyDescent="0.25">
      <c r="B57" s="100" t="s">
        <v>12</v>
      </c>
      <c r="C57" s="8">
        <v>14.08</v>
      </c>
      <c r="D57" s="9">
        <v>1.7</v>
      </c>
      <c r="E57" s="10">
        <v>0.1207</v>
      </c>
      <c r="F57" s="9">
        <v>15.78</v>
      </c>
      <c r="G57" s="9">
        <v>1.42</v>
      </c>
      <c r="H57" s="10">
        <v>0.09</v>
      </c>
      <c r="I57" s="103">
        <v>1.33</v>
      </c>
      <c r="J57" s="8">
        <v>0.16</v>
      </c>
      <c r="K57" s="11">
        <v>0.32</v>
      </c>
      <c r="L57" s="12">
        <f>SUM(F57+G57+I57+J57+K57)</f>
        <v>19.010000000000002</v>
      </c>
    </row>
    <row r="58" spans="2:12" ht="21" customHeight="1" x14ac:dyDescent="0.25">
      <c r="B58" s="100"/>
      <c r="C58" s="13">
        <v>17.809999999999999</v>
      </c>
      <c r="D58" s="9">
        <v>2.15</v>
      </c>
      <c r="E58" s="10">
        <v>0.1207</v>
      </c>
      <c r="F58" s="9">
        <v>19.96</v>
      </c>
      <c r="G58" s="9">
        <v>1.8</v>
      </c>
      <c r="H58" s="10">
        <v>0.09</v>
      </c>
      <c r="I58" s="103"/>
      <c r="J58" s="8">
        <v>0.2</v>
      </c>
      <c r="K58" s="11">
        <v>0.4</v>
      </c>
      <c r="L58" s="14">
        <f>SUM(F58+G58+I57+J58+K58)</f>
        <v>23.69</v>
      </c>
    </row>
    <row r="59" spans="2:12" ht="21" customHeight="1" x14ac:dyDescent="0.25">
      <c r="B59" s="100"/>
      <c r="C59" s="13">
        <v>21.88</v>
      </c>
      <c r="D59" s="9">
        <v>2.64</v>
      </c>
      <c r="E59" s="10">
        <v>0.1207</v>
      </c>
      <c r="F59" s="9">
        <v>24.52</v>
      </c>
      <c r="G59" s="9">
        <v>2.21</v>
      </c>
      <c r="H59" s="10">
        <v>0.09</v>
      </c>
      <c r="I59" s="103"/>
      <c r="J59" s="8">
        <v>0.25</v>
      </c>
      <c r="K59" s="11">
        <v>0.49</v>
      </c>
      <c r="L59" s="14">
        <f>SUM(F59+G59+I57+J59+K59)</f>
        <v>28.8</v>
      </c>
    </row>
    <row r="60" spans="2:12" ht="21" customHeight="1" x14ac:dyDescent="0.25">
      <c r="B60" s="100" t="s">
        <v>13</v>
      </c>
      <c r="C60" s="13">
        <v>26.89</v>
      </c>
      <c r="D60" s="9">
        <v>3.25</v>
      </c>
      <c r="E60" s="10">
        <v>0.1207</v>
      </c>
      <c r="F60" s="9">
        <v>30.14</v>
      </c>
      <c r="G60" s="9">
        <v>3.92</v>
      </c>
      <c r="H60" s="10">
        <v>0.13</v>
      </c>
      <c r="I60" s="103">
        <v>3.66</v>
      </c>
      <c r="J60" s="8">
        <v>0.31</v>
      </c>
      <c r="K60" s="92">
        <v>0.6</v>
      </c>
      <c r="L60" s="14">
        <f>SUM(F60+G60+I60+J60+K60)</f>
        <v>38.630000000000003</v>
      </c>
    </row>
    <row r="61" spans="2:12" ht="21" customHeight="1" x14ac:dyDescent="0.25">
      <c r="B61" s="100"/>
      <c r="C61" s="13">
        <v>32.090000000000003</v>
      </c>
      <c r="D61" s="9">
        <v>3.87</v>
      </c>
      <c r="E61" s="10">
        <v>0.1207</v>
      </c>
      <c r="F61" s="9">
        <v>35.96</v>
      </c>
      <c r="G61" s="9">
        <v>4.68</v>
      </c>
      <c r="H61" s="10">
        <v>0.13</v>
      </c>
      <c r="I61" s="103"/>
      <c r="J61" s="8">
        <v>0.36</v>
      </c>
      <c r="K61" s="92">
        <v>0.72</v>
      </c>
      <c r="L61" s="14">
        <f>SUM(F61+G61+I60+J61+K61)</f>
        <v>45.379999999999995</v>
      </c>
    </row>
    <row r="62" spans="2:12" ht="21" customHeight="1" x14ac:dyDescent="0.25">
      <c r="B62" s="100"/>
      <c r="C62" s="13">
        <v>55</v>
      </c>
      <c r="D62" s="9">
        <v>6.64</v>
      </c>
      <c r="E62" s="10">
        <v>0.1207</v>
      </c>
      <c r="F62" s="9">
        <v>61.64</v>
      </c>
      <c r="G62" s="9">
        <v>8.01</v>
      </c>
      <c r="H62" s="10">
        <v>0.13</v>
      </c>
      <c r="I62" s="103"/>
      <c r="J62" s="8">
        <v>0.62</v>
      </c>
      <c r="K62" s="92">
        <v>1.23</v>
      </c>
      <c r="L62" s="14">
        <f>SUM(F62+G62+I60+J62+K62)</f>
        <v>75.160000000000011</v>
      </c>
    </row>
    <row r="63" spans="2:12" ht="21" customHeight="1" x14ac:dyDescent="0.25">
      <c r="B63" s="100" t="s">
        <v>14</v>
      </c>
      <c r="C63" s="13">
        <v>61.64</v>
      </c>
      <c r="D63" s="9">
        <v>7.44</v>
      </c>
      <c r="E63" s="10">
        <v>0.1207</v>
      </c>
      <c r="F63" s="9">
        <v>69.08</v>
      </c>
      <c r="G63" s="9">
        <v>8.98</v>
      </c>
      <c r="H63" s="10">
        <v>0.13</v>
      </c>
      <c r="I63" s="103">
        <v>4.42</v>
      </c>
      <c r="J63" s="8">
        <v>0.7</v>
      </c>
      <c r="K63" s="92">
        <v>1.38</v>
      </c>
      <c r="L63" s="14">
        <f>SUM(F63+G63+I63+J63+K63)</f>
        <v>84.56</v>
      </c>
    </row>
    <row r="64" spans="2:12" ht="21" customHeight="1" x14ac:dyDescent="0.25">
      <c r="B64" s="100"/>
      <c r="C64" s="13">
        <v>68.489999999999995</v>
      </c>
      <c r="D64" s="9">
        <v>8.27</v>
      </c>
      <c r="E64" s="10">
        <v>0.1207</v>
      </c>
      <c r="F64" s="9">
        <v>76.760000000000005</v>
      </c>
      <c r="G64" s="9">
        <v>9.98</v>
      </c>
      <c r="H64" s="10">
        <v>0.13</v>
      </c>
      <c r="I64" s="103"/>
      <c r="J64" s="8">
        <v>0.77</v>
      </c>
      <c r="K64" s="92">
        <v>1.54</v>
      </c>
      <c r="L64" s="14">
        <v>93.54</v>
      </c>
    </row>
    <row r="65" spans="2:12" ht="21" customHeight="1" thickBot="1" x14ac:dyDescent="0.3">
      <c r="B65" s="101"/>
      <c r="C65" s="15">
        <v>82.19</v>
      </c>
      <c r="D65" s="16">
        <v>9.92</v>
      </c>
      <c r="E65" s="17">
        <v>0.1207</v>
      </c>
      <c r="F65" s="16">
        <v>92.11</v>
      </c>
      <c r="G65" s="16">
        <v>11.97</v>
      </c>
      <c r="H65" s="17">
        <v>0.13</v>
      </c>
      <c r="I65" s="104"/>
      <c r="J65" s="18">
        <v>0.93</v>
      </c>
      <c r="K65" s="93">
        <v>1.84</v>
      </c>
      <c r="L65" s="20">
        <v>111.36</v>
      </c>
    </row>
    <row r="67" spans="2:12" ht="15.75" thickBot="1" x14ac:dyDescent="0.3"/>
    <row r="68" spans="2:12" ht="19.5" thickBot="1" x14ac:dyDescent="0.3">
      <c r="B68" s="97" t="s">
        <v>30</v>
      </c>
      <c r="C68" s="98"/>
    </row>
    <row r="69" spans="2:12" ht="63.75" thickBot="1" x14ac:dyDescent="0.3">
      <c r="B69" s="95" t="s">
        <v>1</v>
      </c>
      <c r="C69" s="96" t="s">
        <v>2</v>
      </c>
      <c r="D69" s="3" t="s">
        <v>3</v>
      </c>
      <c r="E69" s="4" t="s">
        <v>4</v>
      </c>
      <c r="F69" s="5" t="s">
        <v>5</v>
      </c>
      <c r="G69" s="3" t="s">
        <v>6</v>
      </c>
      <c r="H69" s="4" t="s">
        <v>7</v>
      </c>
      <c r="I69" s="3" t="s">
        <v>8</v>
      </c>
      <c r="J69" s="2" t="s">
        <v>9</v>
      </c>
      <c r="K69" s="6" t="s">
        <v>10</v>
      </c>
      <c r="L69" s="7" t="s">
        <v>11</v>
      </c>
    </row>
    <row r="70" spans="2:12" ht="21" customHeight="1" x14ac:dyDescent="0.25">
      <c r="B70" s="100" t="s">
        <v>12</v>
      </c>
      <c r="C70" s="8">
        <v>14.08</v>
      </c>
      <c r="D70" s="9">
        <v>1.7</v>
      </c>
      <c r="E70" s="10">
        <v>0.1207</v>
      </c>
      <c r="F70" s="9">
        <v>15.78</v>
      </c>
      <c r="G70" s="9">
        <v>1.42</v>
      </c>
      <c r="H70" s="10">
        <v>0.09</v>
      </c>
      <c r="I70" s="103">
        <v>2</v>
      </c>
      <c r="J70" s="8">
        <v>0.16</v>
      </c>
      <c r="K70" s="11">
        <v>0.32</v>
      </c>
      <c r="L70" s="12">
        <f>SUM(F70+G70+I70+J70+K70)</f>
        <v>19.68</v>
      </c>
    </row>
    <row r="71" spans="2:12" ht="21" customHeight="1" x14ac:dyDescent="0.25">
      <c r="B71" s="100"/>
      <c r="C71" s="13">
        <v>17.809999999999999</v>
      </c>
      <c r="D71" s="9">
        <v>2.15</v>
      </c>
      <c r="E71" s="10">
        <v>0.1207</v>
      </c>
      <c r="F71" s="9">
        <v>19.96</v>
      </c>
      <c r="G71" s="9">
        <v>1.8</v>
      </c>
      <c r="H71" s="10">
        <v>0.09</v>
      </c>
      <c r="I71" s="103"/>
      <c r="J71" s="8">
        <v>0.2</v>
      </c>
      <c r="K71" s="11">
        <v>0.4</v>
      </c>
      <c r="L71" s="14">
        <f>SUM(F71+G71+I70+J71+K71)</f>
        <v>24.36</v>
      </c>
    </row>
    <row r="72" spans="2:12" ht="21" customHeight="1" x14ac:dyDescent="0.25">
      <c r="B72" s="100"/>
      <c r="C72" s="13">
        <v>21.88</v>
      </c>
      <c r="D72" s="9">
        <v>2.64</v>
      </c>
      <c r="E72" s="10">
        <v>0.1207</v>
      </c>
      <c r="F72" s="9">
        <v>24.52</v>
      </c>
      <c r="G72" s="9">
        <v>2.21</v>
      </c>
      <c r="H72" s="10">
        <v>0.09</v>
      </c>
      <c r="I72" s="103"/>
      <c r="J72" s="8">
        <v>0.25</v>
      </c>
      <c r="K72" s="11">
        <v>0.49</v>
      </c>
      <c r="L72" s="14">
        <f>SUM(F72+G72+I70+J72+K72)</f>
        <v>29.47</v>
      </c>
    </row>
    <row r="73" spans="2:12" ht="21" customHeight="1" x14ac:dyDescent="0.25">
      <c r="B73" s="100" t="s">
        <v>13</v>
      </c>
      <c r="C73" s="13">
        <v>26.89</v>
      </c>
      <c r="D73" s="9">
        <v>3.25</v>
      </c>
      <c r="E73" s="10">
        <v>0.1207</v>
      </c>
      <c r="F73" s="9">
        <v>30.14</v>
      </c>
      <c r="G73" s="9">
        <v>3.92</v>
      </c>
      <c r="H73" s="10">
        <v>0.13</v>
      </c>
      <c r="I73" s="103">
        <v>4</v>
      </c>
      <c r="J73" s="8">
        <v>0.31</v>
      </c>
      <c r="K73" s="92">
        <v>0.6</v>
      </c>
      <c r="L73" s="14">
        <f>SUM(F73+G73+I73+J73+K73)</f>
        <v>38.970000000000006</v>
      </c>
    </row>
    <row r="74" spans="2:12" ht="21" customHeight="1" x14ac:dyDescent="0.25">
      <c r="B74" s="100"/>
      <c r="C74" s="13">
        <v>32.090000000000003</v>
      </c>
      <c r="D74" s="9">
        <v>3.87</v>
      </c>
      <c r="E74" s="10">
        <v>0.1207</v>
      </c>
      <c r="F74" s="9">
        <v>35.96</v>
      </c>
      <c r="G74" s="9">
        <v>4.68</v>
      </c>
      <c r="H74" s="10">
        <v>0.13</v>
      </c>
      <c r="I74" s="103"/>
      <c r="J74" s="8">
        <v>0.36</v>
      </c>
      <c r="K74" s="92">
        <v>0.72</v>
      </c>
      <c r="L74" s="14">
        <f>SUM(F74+G74+I73+J74+K74)</f>
        <v>45.72</v>
      </c>
    </row>
    <row r="75" spans="2:12" ht="21" customHeight="1" x14ac:dyDescent="0.25">
      <c r="B75" s="100"/>
      <c r="C75" s="13">
        <v>55</v>
      </c>
      <c r="D75" s="9">
        <v>6.64</v>
      </c>
      <c r="E75" s="10">
        <v>0.1207</v>
      </c>
      <c r="F75" s="9">
        <v>61.64</v>
      </c>
      <c r="G75" s="9">
        <v>8.01</v>
      </c>
      <c r="H75" s="10">
        <v>0.13</v>
      </c>
      <c r="I75" s="103"/>
      <c r="J75" s="8">
        <v>0.62</v>
      </c>
      <c r="K75" s="92">
        <v>1.23</v>
      </c>
      <c r="L75" s="14">
        <f>SUM(F75+G75+I73+J75+K75)</f>
        <v>75.500000000000014</v>
      </c>
    </row>
    <row r="76" spans="2:12" ht="21" customHeight="1" x14ac:dyDescent="0.25">
      <c r="B76" s="100" t="s">
        <v>14</v>
      </c>
      <c r="C76" s="13">
        <v>61.64</v>
      </c>
      <c r="D76" s="9">
        <v>7.44</v>
      </c>
      <c r="E76" s="10">
        <v>0.1207</v>
      </c>
      <c r="F76" s="9">
        <v>69.08</v>
      </c>
      <c r="G76" s="9">
        <v>8.98</v>
      </c>
      <c r="H76" s="10">
        <v>0.13</v>
      </c>
      <c r="I76" s="103">
        <v>4.5</v>
      </c>
      <c r="J76" s="8">
        <v>0.7</v>
      </c>
      <c r="K76" s="92">
        <v>1.38</v>
      </c>
      <c r="L76" s="14">
        <f>SUM(F76+G76+I76+J76+K76)</f>
        <v>84.64</v>
      </c>
    </row>
    <row r="77" spans="2:12" ht="21" customHeight="1" x14ac:dyDescent="0.25">
      <c r="B77" s="100"/>
      <c r="C77" s="13">
        <v>68.489999999999995</v>
      </c>
      <c r="D77" s="9">
        <v>8.27</v>
      </c>
      <c r="E77" s="10">
        <v>0.1207</v>
      </c>
      <c r="F77" s="9">
        <v>76.760000000000005</v>
      </c>
      <c r="G77" s="9">
        <v>9.98</v>
      </c>
      <c r="H77" s="10">
        <v>0.13</v>
      </c>
      <c r="I77" s="103"/>
      <c r="J77" s="8">
        <v>0.77</v>
      </c>
      <c r="K77" s="92">
        <v>1.54</v>
      </c>
      <c r="L77" s="14">
        <v>93.54</v>
      </c>
    </row>
    <row r="78" spans="2:12" ht="21" customHeight="1" thickBot="1" x14ac:dyDescent="0.3">
      <c r="B78" s="101"/>
      <c r="C78" s="15">
        <v>82.19</v>
      </c>
      <c r="D78" s="16">
        <v>9.92</v>
      </c>
      <c r="E78" s="17">
        <v>0.1207</v>
      </c>
      <c r="F78" s="16">
        <v>92.11</v>
      </c>
      <c r="G78" s="16">
        <v>11.97</v>
      </c>
      <c r="H78" s="17">
        <v>0.13</v>
      </c>
      <c r="I78" s="104"/>
      <c r="J78" s="18">
        <v>0.93</v>
      </c>
      <c r="K78" s="93">
        <v>1.84</v>
      </c>
      <c r="L78" s="20">
        <v>111.36</v>
      </c>
    </row>
    <row r="80" spans="2:12" ht="15.75" thickBot="1" x14ac:dyDescent="0.3"/>
    <row r="81" spans="2:12" ht="19.5" thickBot="1" x14ac:dyDescent="0.3">
      <c r="B81" s="97" t="s">
        <v>31</v>
      </c>
      <c r="C81" s="98"/>
    </row>
    <row r="82" spans="2:12" ht="63.75" thickBot="1" x14ac:dyDescent="0.3">
      <c r="B82" s="95" t="s">
        <v>1</v>
      </c>
      <c r="C82" s="96" t="s">
        <v>2</v>
      </c>
      <c r="D82" s="3" t="s">
        <v>3</v>
      </c>
      <c r="E82" s="4" t="s">
        <v>4</v>
      </c>
      <c r="F82" s="5" t="s">
        <v>5</v>
      </c>
      <c r="G82" s="3" t="s">
        <v>6</v>
      </c>
      <c r="H82" s="4" t="s">
        <v>7</v>
      </c>
      <c r="I82" s="3" t="s">
        <v>8</v>
      </c>
      <c r="J82" s="2" t="s">
        <v>9</v>
      </c>
      <c r="K82" s="6" t="s">
        <v>10</v>
      </c>
      <c r="L82" s="7" t="s">
        <v>11</v>
      </c>
    </row>
    <row r="83" spans="2:12" ht="21" customHeight="1" x14ac:dyDescent="0.25">
      <c r="B83" s="100" t="s">
        <v>12</v>
      </c>
      <c r="C83" s="8">
        <v>14.08</v>
      </c>
      <c r="D83" s="9">
        <f t="shared" ref="D83:D91" si="6">C83*E83</f>
        <v>1.6994560000000001</v>
      </c>
      <c r="E83" s="10">
        <v>0.1207</v>
      </c>
      <c r="F83" s="9">
        <f t="shared" ref="F83:F91" si="7">C83+D83</f>
        <v>15.779456</v>
      </c>
      <c r="G83" s="9">
        <f t="shared" ref="G83:G91" si="8">(((F83*35)-166)*13.8%)/35</f>
        <v>1.523050642285714</v>
      </c>
      <c r="H83" s="73">
        <v>0.13800000000000001</v>
      </c>
      <c r="I83" s="103">
        <v>3.1</v>
      </c>
      <c r="J83" s="8">
        <f t="shared" ref="J83:J91" si="9">F83*0.5%</f>
        <v>7.889728E-2</v>
      </c>
      <c r="K83" s="11">
        <f t="shared" ref="K83:K91" si="10">F83*2.5%</f>
        <v>0.39448640000000001</v>
      </c>
      <c r="L83" s="12">
        <f>SUM(F83+G83+I83+J83+K83)</f>
        <v>20.875890322285716</v>
      </c>
    </row>
    <row r="84" spans="2:12" ht="21" customHeight="1" x14ac:dyDescent="0.25">
      <c r="B84" s="100"/>
      <c r="C84" s="13">
        <v>17.809999999999999</v>
      </c>
      <c r="D84" s="9">
        <f t="shared" si="6"/>
        <v>2.149667</v>
      </c>
      <c r="E84" s="10">
        <v>0.1207</v>
      </c>
      <c r="F84" s="9">
        <f t="shared" si="7"/>
        <v>19.959667</v>
      </c>
      <c r="G84" s="9">
        <f t="shared" si="8"/>
        <v>2.0999197602857143</v>
      </c>
      <c r="H84" s="73">
        <v>0.13800000000000001</v>
      </c>
      <c r="I84" s="103"/>
      <c r="J84" s="8">
        <f t="shared" si="9"/>
        <v>9.9798335000000002E-2</v>
      </c>
      <c r="K84" s="11">
        <f t="shared" si="10"/>
        <v>0.49899167500000002</v>
      </c>
      <c r="L84" s="14">
        <f>SUM(F84+G84+I83+J84+K84)</f>
        <v>25.758376770285714</v>
      </c>
    </row>
    <row r="85" spans="2:12" ht="21" customHeight="1" x14ac:dyDescent="0.25">
      <c r="B85" s="100"/>
      <c r="C85" s="13">
        <v>21.88</v>
      </c>
      <c r="D85" s="9">
        <f t="shared" si="6"/>
        <v>2.6409159999999998</v>
      </c>
      <c r="E85" s="10">
        <v>0.1207</v>
      </c>
      <c r="F85" s="9">
        <f t="shared" si="7"/>
        <v>24.520916</v>
      </c>
      <c r="G85" s="9">
        <f t="shared" si="8"/>
        <v>2.7293721222857146</v>
      </c>
      <c r="H85" s="73">
        <v>0.13800000000000001</v>
      </c>
      <c r="I85" s="103"/>
      <c r="J85" s="8">
        <f t="shared" si="9"/>
        <v>0.12260458</v>
      </c>
      <c r="K85" s="11">
        <f t="shared" si="10"/>
        <v>0.61302290000000004</v>
      </c>
      <c r="L85" s="14">
        <f>SUM(F85+G85+I83+J85+K85)</f>
        <v>31.085915602285716</v>
      </c>
    </row>
    <row r="86" spans="2:12" ht="21" customHeight="1" x14ac:dyDescent="0.25">
      <c r="B86" s="100" t="s">
        <v>13</v>
      </c>
      <c r="C86" s="13">
        <v>26.89</v>
      </c>
      <c r="D86" s="9">
        <f t="shared" si="6"/>
        <v>3.2456230000000001</v>
      </c>
      <c r="E86" s="10">
        <v>0.1207</v>
      </c>
      <c r="F86" s="9">
        <f t="shared" si="7"/>
        <v>30.135623000000002</v>
      </c>
      <c r="G86" s="9">
        <f t="shared" si="8"/>
        <v>3.5042016882857148</v>
      </c>
      <c r="H86" s="73">
        <v>0.13800000000000001</v>
      </c>
      <c r="I86" s="103">
        <v>3.25</v>
      </c>
      <c r="J86" s="8">
        <f t="shared" si="9"/>
        <v>0.15067811500000003</v>
      </c>
      <c r="K86" s="11">
        <f t="shared" si="10"/>
        <v>0.75339057500000006</v>
      </c>
      <c r="L86" s="14">
        <f>SUM(F86+G86+I86+J86+K86)</f>
        <v>37.793893378285709</v>
      </c>
    </row>
    <row r="87" spans="2:12" ht="21" customHeight="1" x14ac:dyDescent="0.25">
      <c r="B87" s="100"/>
      <c r="C87" s="13">
        <v>32.090000000000003</v>
      </c>
      <c r="D87" s="9">
        <f t="shared" si="6"/>
        <v>3.8732630000000006</v>
      </c>
      <c r="E87" s="10">
        <v>0.1207</v>
      </c>
      <c r="F87" s="9">
        <f t="shared" si="7"/>
        <v>35.963263000000005</v>
      </c>
      <c r="G87" s="9">
        <f t="shared" si="8"/>
        <v>4.3084160082857155</v>
      </c>
      <c r="H87" s="73">
        <v>0.13800000000000001</v>
      </c>
      <c r="I87" s="103"/>
      <c r="J87" s="8">
        <f t="shared" si="9"/>
        <v>0.17981631500000003</v>
      </c>
      <c r="K87" s="11">
        <f t="shared" si="10"/>
        <v>0.89908157500000019</v>
      </c>
      <c r="L87" s="14">
        <f>SUM(F87+G87+I86+J87+K87)</f>
        <v>44.600576898285716</v>
      </c>
    </row>
    <row r="88" spans="2:12" ht="21" customHeight="1" x14ac:dyDescent="0.25">
      <c r="B88" s="100"/>
      <c r="C88" s="13">
        <v>55</v>
      </c>
      <c r="D88" s="9">
        <f t="shared" si="6"/>
        <v>6.6385000000000005</v>
      </c>
      <c r="E88" s="10">
        <v>0.1207</v>
      </c>
      <c r="F88" s="9">
        <f t="shared" si="7"/>
        <v>61.638500000000001</v>
      </c>
      <c r="G88" s="9">
        <f t="shared" si="8"/>
        <v>7.8515987142857142</v>
      </c>
      <c r="H88" s="73">
        <v>0.13800000000000001</v>
      </c>
      <c r="I88" s="103"/>
      <c r="J88" s="8">
        <f t="shared" si="9"/>
        <v>0.30819250000000004</v>
      </c>
      <c r="K88" s="11">
        <f t="shared" si="10"/>
        <v>1.5409625</v>
      </c>
      <c r="L88" s="14">
        <f>SUM(F88+G88+I86+J88+K88)</f>
        <v>74.589253714285732</v>
      </c>
    </row>
    <row r="89" spans="2:12" ht="21" customHeight="1" x14ac:dyDescent="0.25">
      <c r="B89" s="100" t="s">
        <v>14</v>
      </c>
      <c r="C89" s="13">
        <v>61.64</v>
      </c>
      <c r="D89" s="9">
        <f t="shared" si="6"/>
        <v>7.4399480000000002</v>
      </c>
      <c r="E89" s="10">
        <v>0.1207</v>
      </c>
      <c r="F89" s="9">
        <f t="shared" si="7"/>
        <v>69.079948000000002</v>
      </c>
      <c r="G89" s="9">
        <f t="shared" si="8"/>
        <v>8.8785185382857161</v>
      </c>
      <c r="H89" s="73">
        <v>0.13800000000000001</v>
      </c>
      <c r="I89" s="103">
        <v>3.5</v>
      </c>
      <c r="J89" s="8">
        <f t="shared" si="9"/>
        <v>0.34539974000000001</v>
      </c>
      <c r="K89" s="11">
        <f t="shared" si="10"/>
        <v>1.7269987000000002</v>
      </c>
      <c r="L89" s="14">
        <f>SUM(F89+G89+I89+J89+K89)</f>
        <v>83.53086497828572</v>
      </c>
    </row>
    <row r="90" spans="2:12" ht="21" customHeight="1" x14ac:dyDescent="0.25">
      <c r="B90" s="100"/>
      <c r="C90" s="13">
        <v>68.489999999999995</v>
      </c>
      <c r="D90" s="9">
        <f t="shared" si="6"/>
        <v>8.266743</v>
      </c>
      <c r="E90" s="10">
        <v>0.1207</v>
      </c>
      <c r="F90" s="9">
        <f t="shared" si="7"/>
        <v>76.756743</v>
      </c>
      <c r="G90" s="9">
        <f t="shared" si="8"/>
        <v>9.9379162482857151</v>
      </c>
      <c r="H90" s="73">
        <v>0.13800000000000001</v>
      </c>
      <c r="I90" s="103"/>
      <c r="J90" s="8">
        <f t="shared" si="9"/>
        <v>0.38378371500000003</v>
      </c>
      <c r="K90" s="11">
        <f t="shared" si="10"/>
        <v>1.9189185750000002</v>
      </c>
      <c r="L90" s="14">
        <f>SUM(F90+G90+I89+J90+K90)</f>
        <v>92.49736153828573</v>
      </c>
    </row>
    <row r="91" spans="2:12" ht="21" customHeight="1" thickBot="1" x14ac:dyDescent="0.3">
      <c r="B91" s="101"/>
      <c r="C91" s="15">
        <v>82.19</v>
      </c>
      <c r="D91" s="16">
        <f t="shared" si="6"/>
        <v>9.9203329999999994</v>
      </c>
      <c r="E91" s="17">
        <v>0.1207</v>
      </c>
      <c r="F91" s="16">
        <f t="shared" si="7"/>
        <v>92.110332999999997</v>
      </c>
      <c r="G91" s="16">
        <f t="shared" si="8"/>
        <v>12.056711668285715</v>
      </c>
      <c r="H91" s="74">
        <v>0.13800000000000001</v>
      </c>
      <c r="I91" s="104"/>
      <c r="J91" s="18">
        <f t="shared" si="9"/>
        <v>0.460551665</v>
      </c>
      <c r="K91" s="19">
        <f t="shared" si="10"/>
        <v>2.3027583250000001</v>
      </c>
      <c r="L91" s="20">
        <f>SUM(F91+G91+I89+J91+K91)</f>
        <v>110.43035465828571</v>
      </c>
    </row>
  </sheetData>
  <mergeCells count="50">
    <mergeCell ref="B1:D1"/>
    <mergeCell ref="B3:D3"/>
    <mergeCell ref="B5:B7"/>
    <mergeCell ref="I5:I7"/>
    <mergeCell ref="B8:B10"/>
    <mergeCell ref="I8:I10"/>
    <mergeCell ref="B34:B36"/>
    <mergeCell ref="I34:I36"/>
    <mergeCell ref="B11:B13"/>
    <mergeCell ref="I11:I13"/>
    <mergeCell ref="B16:D16"/>
    <mergeCell ref="B18:B20"/>
    <mergeCell ref="I18:I20"/>
    <mergeCell ref="B21:B23"/>
    <mergeCell ref="I21:I23"/>
    <mergeCell ref="B24:B26"/>
    <mergeCell ref="I24:I26"/>
    <mergeCell ref="B29:D29"/>
    <mergeCell ref="B31:B33"/>
    <mergeCell ref="I31:I33"/>
    <mergeCell ref="B73:B75"/>
    <mergeCell ref="I73:I75"/>
    <mergeCell ref="B37:B39"/>
    <mergeCell ref="I37:I39"/>
    <mergeCell ref="B42:D42"/>
    <mergeCell ref="B44:B46"/>
    <mergeCell ref="I44:I46"/>
    <mergeCell ref="B47:B49"/>
    <mergeCell ref="I47:I49"/>
    <mergeCell ref="B50:B52"/>
    <mergeCell ref="I50:I52"/>
    <mergeCell ref="B68:C68"/>
    <mergeCell ref="B70:B72"/>
    <mergeCell ref="I70:I72"/>
    <mergeCell ref="B89:B91"/>
    <mergeCell ref="I89:I91"/>
    <mergeCell ref="B55:C55"/>
    <mergeCell ref="B57:B59"/>
    <mergeCell ref="I57:I59"/>
    <mergeCell ref="B60:B62"/>
    <mergeCell ref="I60:I62"/>
    <mergeCell ref="B63:B65"/>
    <mergeCell ref="I63:I65"/>
    <mergeCell ref="B76:B78"/>
    <mergeCell ref="I76:I78"/>
    <mergeCell ref="B81:C81"/>
    <mergeCell ref="B83:B85"/>
    <mergeCell ref="I83:I85"/>
    <mergeCell ref="B86:B88"/>
    <mergeCell ref="I86:I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Guidance Notes</vt:lpstr>
      <vt:lpstr>Admin &amp; Clerical Roles</vt:lpstr>
      <vt:lpstr>Ancillary Roles</vt:lpstr>
      <vt:lpstr>Corporate &amp; Professional Roles</vt:lpstr>
      <vt:lpstr>Digital, Data &amp; Technical 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Agency Rate Card</dc:title>
  <dc:creator>Louise Rudall</dc:creator>
  <cp:keywords/>
  <cp:lastModifiedBy>Richard Backholer</cp:lastModifiedBy>
  <dcterms:created xsi:type="dcterms:W3CDTF">2021-08-11T14:29:55Z</dcterms:created>
  <dcterms:modified xsi:type="dcterms:W3CDTF">2021-09-02T13:12:01Z</dcterms:modified>
  <cp:category/>
  <cp:contentStatus>September 21</cp:contentStatus>
</cp:coreProperties>
</file>